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600" windowHeight="1176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<sst xmlns="http://schemas.openxmlformats.org/spreadsheetml/2006/main" count="209" uniqueCount="75">
  <si>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</si>
  <si>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</si>
  <si>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</si>
  <si>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</si>
  <si>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</si>
  <si>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</si>
  <si>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</si>
  <si>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</si>
  <si>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</si>
  <si>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</si>
  <si>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</si>
  <si>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</si>
  <si>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</si>
  <si>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</si>
  <si>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</si>
  <si>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</si>
  <si>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</si>
  <si>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</si>
  <si>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</si>
  <si>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</si>
  <si>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</si>
  <si>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</si>
  <si>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</si>
  <si>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</si>
  <si>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</si>
  <si>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</si>
  <si>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</si>
  <si>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</si>
  <si>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</si>
  <si>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</si>
  <si>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</si>
  <si>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</si>
  <si>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</si>
  <si>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</si>
  <si>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</si>
  <si>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</si>
  <si>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</si>
  <si>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</si>
  <si>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</si>
  <si>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</si>
  <si>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</si>
  <si>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</si>
  <si>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</si>
  <si>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</si>
  <si>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</si>
  <si>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</si>
  <si>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</si>
  <si>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</si>
  <si>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</si>
  <si>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</si>
  <si>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</si>
  <si>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</si>
  <si>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</si>
  <si>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</si>
  <si>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Cum</t>
  </si>
  <si>
    <t>Sqm</t>
  </si>
  <si>
    <t>Tender Inviting Authority: Managing Director, OCCL.</t>
  </si>
  <si>
    <t>Name of Work: Cement Concrete lining with paver finish in vulnerable reaches from RD. 9000m-9600m. &amp; 9800m-10950m of LMC of LIIP.</t>
  </si>
  <si>
    <t>Contract No:  Bid identification No.OCCL-LISP/02/2020-21</t>
  </si>
  <si>
    <t>Qntl</t>
  </si>
  <si>
    <t>Rmt</t>
  </si>
  <si>
    <t>Earthwork in slushy soil (in water upto 0.60m depth requiring the aid of pans &amp; vessels)  with all leads, lifts &amp; delifts including cost of all labour, labour cess etc. complete as per direction and specification of the Engineer-In-Charge.</t>
  </si>
  <si>
    <t>Collecting, supplying, conveying and stacking of approved quality of sand &amp; moorum for admixture (1:2)  and admixing, spreading the same on finished surface on slopes &amp; bed of canal as filter material to required thickness, watering and ramming including the cost, carriage, royalty and taxes of moorum, sand and  all other materials as required with all labour, T&amp;P, with all leads, lifts and delifts etc.including labour cess &amp; royalty of all materials complete  as directed by the engineer-in- charge.</t>
  </si>
  <si>
    <t>Cement concrete M15 Grade with crushed granite coarse aggregarate 40mm down graded of approved quality mixed by concrete mixer and placing manually,compacting with vibrators including cost of all materials, labour charges and transportion of materials with all leads, lifts &amp; delifts by mechanical means and placement with all leads , lifts &amp; delifts for mixed concrete complete as directed by Engineer incharge.</t>
  </si>
  <si>
    <t>Cement concrete M20 Grade with crushed granite coarse aggregarate 20mm down graded of approved quality mixed by concrete mixer and placing manually,compacting with vibrators including cost of all materials, labour charges and transportion of materials with all leads, lifts &amp; delifts by mechanical means and placement with all leads , lifts &amp; delifts for mixed concrete complete as directed by Engineer incharge.</t>
  </si>
  <si>
    <t>Providing and laying cement concrete of grade M20 with 20mm downgraded H.G. coarse aggregates for concrete lining (cast-in-situ) to the bed and slopes of canal with sleeper beams, keys etc. in panels including supply of all materials, labour and machineries compacting with space vibrator  and finishing surface with concrete paver finisher including trimming and dressing of canal bed and slopes including cutting trenches for sleeper beam, keys and drainage etc. including watering and compaction of slopes and bed to proper profile and supplying &amp; laying polythin film of 100 micron etc. with all cost of all materials, hire &amp; running charges of machineries, labour, cess, royalty etc. complete as directed by the Engineer-In-Charge.</t>
  </si>
  <si>
    <t>Providing 12 mm thick thermo cool sheet in construction joints in concrete on including cost of all materials, taxes, T&amp;P and labour, labour cess etc complete as directed by the Engineer in charge.</t>
  </si>
  <si>
    <t>Filling in foundation and plinth with approved quality of excavated soil by manually and laying in layers not exceeding 22.5 cm in depth with watering and ramming with all  leads, lifts and delifts including all cost,labour, labour cess, royalty, T&amp;P etc. complete as per the direction of the Engineer-in-charge.</t>
  </si>
  <si>
    <t xml:space="preserve">Supplying, laying and collar jointing R.C.C. spun pipes (NP3) with necessary twisted &amp; coaltared hemp yarn including caulking and filling with cement mortar (1:1) and finishing the same smooth &amp; curing including cost, conveyance,taxes, royalty, cess etc. of all materials with all leads &amp; lifts complete as per direction of the Engineer-in-charge. (600mm dia RCC hume pipes)  </t>
  </si>
  <si>
    <t xml:space="preserve">Formwork for concrete in canal structure with F1 finish using steel shutter plates of approved specification for surfaces not prominently or permanently exposed to public view including supply of all materials, T&amp;P, labour and transportation of shuttering materials and dismantling and finishing including all cost of labour, materials, hire &amp; running charges of machineries etc. complete as per direction of Engineer-in-charge. </t>
  </si>
  <si>
    <t>Providing weep holes in Plain/ Reinforced concrete abutment, wing wall, return wall with 50 mm dia PVC pipe, extending through the full width of the structure with slope of 1V :20H towards drawing foce including supply of all materials, taxes, T&amp;P, labour, labour cess etc and finishing complete as per direction of the Engineer-in-charge.</t>
  </si>
  <si>
    <t>Admixing moorum &amp; sand (40% sand &amp; 60% Moorum) in required proportion conveying from stackes at road side &amp; spreading the same over road surface to required thickness in proper slope &amp; camber, watering and compaction with HRR including all labour, T&amp;P, hire &amp; running charges of HRR etc cost, carriage &amp; royalty of morrum &amp; sand, taxes labour cess etc complete as per direction of Engineer-in-charge.</t>
  </si>
  <si>
    <t xml:space="preserve">Earth work in excavation in all kinds of soil including stoney earth, gravel, moorum etc. inter-spread with boulders upto 1/2 cum in volume by mechanical means including loading, unloading and carriage with  all leads, lifts/delifts including trimming of slopes and bed to disign section and depositing the excavated materials away from work sites and laying in  canal banks,dumping yards or in spoil banks in 22.5cm layers etc with labour cess complete  as directed by the Engineer-in-charge. </t>
  </si>
  <si>
    <t xml:space="preserve">Filling in foundation and plinth with sand well watered and rammed and laying in layers not exceeding 22.5 cm in depth with cost of watering and ramming with all  leads, lifts and delifts etc.including cost of all materials, labour, labour cess, royalty etc complete as per the direction of the Engineer-in-charge. </t>
  </si>
  <si>
    <t xml:space="preserve">Straightening, cutting, bending, binding and tying the grills and placing in position for fabrication and fixing of reinforcement including lapping, where necessary including supply of binding wire with all leads and lift from bending yard to placement spot including cost of M.S. or tor steel bars including carriage cost, labour, labour cess etc complete as directed by Engineer -in-charge.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</si>
</sst>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000000"/>
    <numFmt numFmtId="179" formatCode="0.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1"/>
      <color indexed="16"/>
      <name val="Arial"/>
      <family val="2"/>
    </font>
    <font>
      <b/>
      <sz val="14"/>
      <color indexed="5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1"/>
      <color rgb="FF800000"/>
      <name val="Arial"/>
      <family val="2"/>
    </font>
    <font>
      <b/>
      <sz val="14"/>
      <color theme="6" tint="-0.4999699890613556"/>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0">
    <xf numFmtId="0" fontId="0" fillId="0" borderId="0" xfId="0" applyFont="1" applyAlignment="1">
      <alignment/>
    </xf>
    <xf numFmtId="0" fontId="3" fillId="0" borderId="0" xfId="62" applyNumberFormat="1" applyFont="1" applyFill="1" applyBorder="1" applyAlignment="1">
      <alignment vertical="center"/>
      <protection/>
    </xf>
    <xf numFmtId="0" fontId="62" fillId="0" borderId="0" xfId="62" applyNumberFormat="1" applyFont="1" applyFill="1" applyBorder="1" applyAlignment="1" applyProtection="1">
      <alignment vertical="center"/>
      <protection locked="0"/>
    </xf>
    <xf numFmtId="0" fontId="62" fillId="0" borderId="0" xfId="62" applyNumberFormat="1" applyFont="1" applyFill="1" applyBorder="1" applyAlignment="1">
      <alignment vertical="center"/>
      <protection/>
    </xf>
    <xf numFmtId="0" fontId="2" fillId="0" borderId="0" xfId="62" applyNumberFormat="1" applyFont="1" applyFill="1" applyBorder="1" applyAlignment="1">
      <alignment vertical="center"/>
      <protection/>
    </xf>
    <xf numFmtId="0" fontId="4" fillId="0" borderId="0" xfId="62" applyNumberFormat="1" applyFont="1" applyFill="1" applyBorder="1" applyAlignment="1">
      <alignment horizontal="left"/>
      <protection/>
    </xf>
    <xf numFmtId="0" fontId="63" fillId="0" borderId="0" xfId="62" applyNumberFormat="1" applyFont="1" applyFill="1" applyBorder="1" applyAlignment="1">
      <alignment horizontal="left"/>
      <protection/>
    </xf>
    <xf numFmtId="0" fontId="3" fillId="0" borderId="0" xfId="62" applyNumberFormat="1" applyFont="1" applyFill="1" applyAlignment="1" applyProtection="1">
      <alignment vertical="center"/>
      <protection locked="0"/>
    </xf>
    <xf numFmtId="0" fontId="62" fillId="0" borderId="0" xfId="62" applyNumberFormat="1" applyFont="1" applyFill="1" applyAlignment="1" applyProtection="1">
      <alignment vertical="center"/>
      <protection locked="0"/>
    </xf>
    <xf numFmtId="0" fontId="3" fillId="0" borderId="0" xfId="62" applyNumberFormat="1" applyFont="1" applyFill="1" applyAlignment="1">
      <alignment vertical="center"/>
      <protection/>
    </xf>
    <xf numFmtId="0" fontId="62" fillId="0" borderId="0" xfId="62" applyNumberFormat="1" applyFont="1" applyFill="1" applyAlignment="1">
      <alignment vertical="center"/>
      <protection/>
    </xf>
    <xf numFmtId="0" fontId="2" fillId="0" borderId="10" xfId="62" applyNumberFormat="1" applyFont="1" applyFill="1" applyBorder="1" applyAlignment="1">
      <alignment horizontal="center" vertical="top" wrapText="1"/>
      <protection/>
    </xf>
    <xf numFmtId="0" fontId="3" fillId="0" borderId="0" xfId="62" applyNumberFormat="1" applyFont="1" applyFill="1">
      <alignment/>
      <protection/>
    </xf>
    <xf numFmtId="0" fontId="62" fillId="0" borderId="0" xfId="62" applyNumberFormat="1" applyFont="1" applyFill="1">
      <alignment/>
      <protection/>
    </xf>
    <xf numFmtId="0" fontId="2" fillId="0" borderId="11" xfId="62" applyNumberFormat="1" applyFont="1" applyFill="1" applyBorder="1" applyAlignment="1">
      <alignment horizontal="center" vertical="top" wrapText="1"/>
      <protection/>
    </xf>
    <xf numFmtId="0" fontId="2" fillId="0" borderId="11" xfId="62" applyNumberFormat="1" applyFont="1" applyFill="1" applyBorder="1" applyAlignment="1" applyProtection="1">
      <alignment horizontal="right" vertical="top"/>
      <protection/>
    </xf>
    <xf numFmtId="0" fontId="3" fillId="0" borderId="11" xfId="62" applyNumberFormat="1" applyFont="1" applyFill="1" applyBorder="1" applyAlignment="1">
      <alignment vertical="top"/>
      <protection/>
    </xf>
    <xf numFmtId="0" fontId="2" fillId="0" borderId="11" xfId="62" applyNumberFormat="1" applyFont="1" applyFill="1" applyBorder="1" applyAlignment="1" applyProtection="1">
      <alignment horizontal="left" vertical="top"/>
      <protection locked="0"/>
    </xf>
    <xf numFmtId="0" fontId="3" fillId="0" borderId="0" xfId="62" applyNumberFormat="1" applyFont="1" applyFill="1" applyAlignment="1">
      <alignment vertical="top"/>
      <protection/>
    </xf>
    <xf numFmtId="0" fontId="62" fillId="0" borderId="0" xfId="62" applyNumberFormat="1" applyFont="1" applyFill="1" applyAlignment="1">
      <alignment vertical="top"/>
      <protection/>
    </xf>
    <xf numFmtId="0" fontId="2" fillId="0" borderId="11" xfId="62" applyNumberFormat="1" applyFont="1" applyFill="1" applyBorder="1" applyAlignment="1" applyProtection="1">
      <alignment horizontal="right" vertical="top"/>
      <protection locked="0"/>
    </xf>
    <xf numFmtId="0" fontId="64" fillId="0" borderId="12" xfId="62" applyNumberFormat="1" applyFont="1" applyFill="1" applyBorder="1" applyAlignment="1" applyProtection="1">
      <alignment vertical="top"/>
      <protection/>
    </xf>
    <xf numFmtId="0" fontId="3" fillId="0" borderId="10" xfId="62" applyNumberFormat="1" applyFont="1" applyFill="1" applyBorder="1" applyAlignment="1" applyProtection="1">
      <alignment vertical="top"/>
      <protection/>
    </xf>
    <xf numFmtId="0" fontId="3" fillId="0" borderId="0" xfId="62" applyNumberFormat="1" applyFont="1" applyFill="1" applyAlignment="1" applyProtection="1">
      <alignment vertical="top"/>
      <protection/>
    </xf>
    <xf numFmtId="0" fontId="62" fillId="0" borderId="0" xfId="62" applyNumberFormat="1" applyFont="1" applyFill="1" applyAlignment="1" applyProtection="1">
      <alignment vertical="top"/>
      <protection/>
    </xf>
    <xf numFmtId="0" fontId="0" fillId="0" borderId="0" xfId="62" applyNumberFormat="1" applyFill="1">
      <alignment/>
      <protection/>
    </xf>
    <xf numFmtId="0" fontId="65" fillId="0" borderId="0" xfId="62" applyNumberFormat="1" applyFont="1" applyFill="1">
      <alignment/>
      <protection/>
    </xf>
    <xf numFmtId="0" fontId="66" fillId="0" borderId="0" xfId="64" applyNumberFormat="1" applyFont="1" applyFill="1" applyBorder="1" applyAlignment="1" applyProtection="1">
      <alignment horizontal="center" vertical="center"/>
      <protection/>
    </xf>
    <xf numFmtId="0" fontId="2" fillId="0" borderId="13" xfId="64" applyNumberFormat="1" applyFont="1" applyFill="1" applyBorder="1" applyAlignment="1" applyProtection="1">
      <alignment horizontal="left" vertical="top" wrapText="1"/>
      <protection/>
    </xf>
    <xf numFmtId="0" fontId="2" fillId="0" borderId="12" xfId="64" applyNumberFormat="1" applyFont="1" applyFill="1" applyBorder="1" applyAlignment="1">
      <alignment horizontal="center" vertical="top" wrapText="1"/>
      <protection/>
    </xf>
    <xf numFmtId="0" fontId="67" fillId="0" borderId="10" xfId="64" applyNumberFormat="1" applyFont="1" applyFill="1" applyBorder="1" applyAlignment="1">
      <alignment vertical="top" wrapText="1"/>
      <protection/>
    </xf>
    <xf numFmtId="0" fontId="3" fillId="0" borderId="11" xfId="64" applyNumberFormat="1" applyFont="1" applyFill="1" applyBorder="1" applyAlignment="1">
      <alignment horizontal="center" vertical="top"/>
      <protection/>
    </xf>
    <xf numFmtId="0" fontId="68" fillId="0" borderId="11" xfId="64" applyNumberFormat="1" applyFont="1" applyFill="1" applyBorder="1" applyAlignment="1">
      <alignment horizontal="left" wrapText="1" readingOrder="1"/>
      <protection/>
    </xf>
    <xf numFmtId="0" fontId="3" fillId="0" borderId="11" xfId="64" applyNumberFormat="1" applyFont="1" applyFill="1" applyBorder="1" applyAlignment="1">
      <alignment vertical="top"/>
      <protection/>
    </xf>
    <xf numFmtId="0" fontId="2" fillId="0" borderId="11" xfId="62" applyNumberFormat="1" applyFont="1" applyFill="1" applyBorder="1" applyAlignment="1" applyProtection="1">
      <alignment horizontal="center" vertical="top" wrapText="1"/>
      <protection locked="0"/>
    </xf>
    <xf numFmtId="0" fontId="3" fillId="0" borderId="11" xfId="64" applyNumberFormat="1" applyFont="1" applyFill="1" applyBorder="1" applyAlignment="1">
      <alignment vertical="top" wrapText="1"/>
      <protection/>
    </xf>
    <xf numFmtId="0" fontId="2" fillId="0" borderId="10" xfId="62" applyNumberFormat="1" applyFont="1" applyFill="1" applyBorder="1" applyAlignment="1" applyProtection="1">
      <alignment horizontal="center" vertical="top" wrapText="1"/>
      <protection locked="0"/>
    </xf>
    <xf numFmtId="0" fontId="69" fillId="0" borderId="11" xfId="62" applyNumberFormat="1" applyFont="1" applyFill="1" applyBorder="1" applyAlignment="1" applyProtection="1">
      <alignment horizontal="center" vertical="top" wrapText="1"/>
      <protection locked="0"/>
    </xf>
    <xf numFmtId="0" fontId="2" fillId="0" borderId="11" xfId="64" applyNumberFormat="1" applyFont="1" applyFill="1" applyBorder="1" applyAlignment="1">
      <alignment horizontal="left" vertical="top"/>
      <protection/>
    </xf>
    <xf numFmtId="0" fontId="2" fillId="0" borderId="13" xfId="64" applyNumberFormat="1" applyFont="1" applyFill="1" applyBorder="1" applyAlignment="1">
      <alignment horizontal="left" vertical="top"/>
      <protection/>
    </xf>
    <xf numFmtId="0" fontId="3" fillId="0" borderId="12" xfId="64" applyNumberFormat="1" applyFont="1" applyFill="1" applyBorder="1" applyAlignment="1">
      <alignment vertical="top"/>
      <protection/>
    </xf>
    <xf numFmtId="0" fontId="3" fillId="0" borderId="14" xfId="64" applyNumberFormat="1" applyFont="1" applyFill="1" applyBorder="1" applyAlignment="1">
      <alignment vertical="top"/>
      <protection/>
    </xf>
    <xf numFmtId="0" fontId="6" fillId="0" borderId="15" xfId="64" applyNumberFormat="1" applyFont="1" applyFill="1" applyBorder="1" applyAlignment="1">
      <alignment vertical="top"/>
      <protection/>
    </xf>
    <xf numFmtId="0" fontId="3" fillId="0" borderId="15" xfId="64" applyNumberFormat="1" applyFont="1" applyFill="1" applyBorder="1" applyAlignment="1">
      <alignment vertical="top"/>
      <protection/>
    </xf>
    <xf numFmtId="0" fontId="2" fillId="0" borderId="15" xfId="64" applyNumberFormat="1" applyFont="1" applyFill="1" applyBorder="1" applyAlignment="1">
      <alignment horizontal="left" vertical="top"/>
      <protection/>
    </xf>
    <xf numFmtId="0" fontId="14" fillId="0" borderId="10" xfId="64" applyNumberFormat="1" applyFont="1" applyFill="1" applyBorder="1" applyAlignment="1" applyProtection="1">
      <alignment vertical="center" wrapText="1"/>
      <protection locked="0"/>
    </xf>
    <xf numFmtId="0" fontId="64"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74"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0" fontId="67" fillId="0" borderId="10" xfId="64" applyNumberFormat="1" applyFont="1" applyFill="1" applyBorder="1" applyAlignment="1">
      <alignment horizontal="center" vertical="top" wrapText="1"/>
      <protection/>
    </xf>
    <xf numFmtId="174" fontId="2" fillId="0" borderId="16" xfId="63" applyNumberFormat="1" applyFont="1" applyFill="1" applyBorder="1" applyAlignment="1">
      <alignment horizontal="right" vertical="top"/>
      <protection/>
    </xf>
    <xf numFmtId="174" fontId="6" fillId="0" borderId="17" xfId="64" applyNumberFormat="1" applyFont="1" applyFill="1" applyBorder="1" applyAlignment="1">
      <alignment vertical="top"/>
      <protection/>
    </xf>
    <xf numFmtId="174" fontId="6" fillId="0" borderId="18" xfId="64" applyNumberFormat="1" applyFont="1" applyFill="1" applyBorder="1" applyAlignment="1">
      <alignment horizontal="right" vertical="top"/>
      <protection/>
    </xf>
    <xf numFmtId="174" fontId="2" fillId="33" borderId="19" xfId="62" applyNumberFormat="1" applyFont="1" applyFill="1" applyBorder="1" applyAlignment="1" applyProtection="1">
      <alignment horizontal="right" vertical="top"/>
      <protection locked="0"/>
    </xf>
    <xf numFmtId="174" fontId="2" fillId="33" borderId="11" xfId="62" applyNumberFormat="1" applyFont="1" applyFill="1" applyBorder="1" applyAlignment="1" applyProtection="1">
      <alignment horizontal="right" vertical="top"/>
      <protection locked="0"/>
    </xf>
    <xf numFmtId="0" fontId="70" fillId="33" borderId="10" xfId="64" applyNumberFormat="1" applyFont="1" applyFill="1" applyBorder="1" applyAlignment="1" applyProtection="1">
      <alignment vertical="center" wrapText="1"/>
      <protection locked="0"/>
    </xf>
    <xf numFmtId="177" fontId="71" fillId="33" borderId="10" xfId="74" applyNumberFormat="1" applyFont="1" applyFill="1" applyBorder="1" applyAlignment="1" applyProtection="1">
      <alignment horizontal="center" vertical="center"/>
      <protection locked="0"/>
    </xf>
    <xf numFmtId="0" fontId="3" fillId="0" borderId="11" xfId="64" applyNumberFormat="1" applyFont="1" applyFill="1" applyBorder="1" applyAlignment="1">
      <alignment vertical="center" wrapText="1"/>
      <protection/>
    </xf>
    <xf numFmtId="0" fontId="2" fillId="33" borderId="13" xfId="64" applyNumberFormat="1" applyFont="1" applyFill="1" applyBorder="1" applyAlignment="1" applyProtection="1">
      <alignment horizontal="left" vertical="top"/>
      <protection locked="0"/>
    </xf>
    <xf numFmtId="0" fontId="2" fillId="0" borderId="15" xfId="64" applyNumberFormat="1" applyFont="1" applyFill="1" applyBorder="1" applyAlignment="1" applyProtection="1">
      <alignment horizontal="left" vertical="top"/>
      <protection locked="0"/>
    </xf>
    <xf numFmtId="0" fontId="2" fillId="0" borderId="17" xfId="64" applyNumberFormat="1" applyFont="1" applyFill="1" applyBorder="1" applyAlignment="1" applyProtection="1">
      <alignment horizontal="left" vertical="top"/>
      <protection locked="0"/>
    </xf>
    <xf numFmtId="2" fontId="2" fillId="0" borderId="16" xfId="64" applyNumberFormat="1" applyFont="1" applyFill="1" applyBorder="1" applyAlignment="1">
      <alignment horizontal="right" vertical="center"/>
      <protection/>
    </xf>
    <xf numFmtId="2" fontId="6" fillId="0" borderId="11" xfId="64" applyNumberFormat="1" applyFont="1" applyFill="1" applyBorder="1" applyAlignment="1">
      <alignment vertical="center"/>
      <protection/>
    </xf>
    <xf numFmtId="2" fontId="72" fillId="0" borderId="11" xfId="64" applyNumberFormat="1" applyFont="1" applyFill="1" applyBorder="1" applyAlignment="1">
      <alignment vertical="top"/>
      <protection/>
    </xf>
    <xf numFmtId="174" fontId="17" fillId="0" borderId="13" xfId="0" applyNumberFormat="1" applyFont="1" applyFill="1" applyBorder="1" applyAlignment="1">
      <alignment vertical="center" wrapText="1"/>
    </xf>
    <xf numFmtId="0" fontId="17" fillId="0" borderId="11" xfId="0" applyFont="1" applyFill="1" applyBorder="1" applyAlignment="1">
      <alignment horizontal="center" vertical="center" wrapText="1"/>
    </xf>
    <xf numFmtId="2" fontId="17" fillId="0" borderId="13" xfId="0" applyNumberFormat="1" applyFont="1" applyFill="1" applyBorder="1" applyAlignment="1">
      <alignment vertical="center" wrapText="1"/>
    </xf>
    <xf numFmtId="0" fontId="11" fillId="0" borderId="13" xfId="0" applyFont="1" applyFill="1" applyBorder="1" applyAlignment="1">
      <alignment horizontal="justify" vertical="top" wrapText="1"/>
    </xf>
    <xf numFmtId="0" fontId="2" fillId="0" borderId="13" xfId="62" applyNumberFormat="1" applyFont="1" applyFill="1" applyBorder="1" applyAlignment="1">
      <alignment horizontal="center" vertical="center" wrapText="1"/>
      <protection/>
    </xf>
    <xf numFmtId="0" fontId="2" fillId="0" borderId="15" xfId="62" applyNumberFormat="1" applyFont="1" applyFill="1" applyBorder="1" applyAlignment="1">
      <alignment horizontal="center" vertical="center" wrapText="1"/>
      <protection/>
    </xf>
    <xf numFmtId="0" fontId="2" fillId="0" borderId="17" xfId="62" applyNumberFormat="1" applyFont="1" applyFill="1" applyBorder="1" applyAlignment="1">
      <alignment horizontal="center" vertical="center" wrapText="1"/>
      <protection/>
    </xf>
    <xf numFmtId="0" fontId="6" fillId="0" borderId="13" xfId="64" applyNumberFormat="1" applyFont="1" applyFill="1" applyBorder="1" applyAlignment="1">
      <alignment horizontal="center" vertical="top" wrapText="1"/>
      <protection/>
    </xf>
    <xf numFmtId="0" fontId="6" fillId="0" borderId="15" xfId="64" applyNumberFormat="1" applyFont="1" applyFill="1" applyBorder="1" applyAlignment="1">
      <alignment horizontal="center" vertical="top" wrapText="1"/>
      <protection/>
    </xf>
    <xf numFmtId="0" fontId="6" fillId="0" borderId="17" xfId="64" applyNumberFormat="1" applyFont="1" applyFill="1" applyBorder="1" applyAlignment="1">
      <alignment horizontal="center" vertical="top" wrapText="1"/>
      <protection/>
    </xf>
    <xf numFmtId="0" fontId="73" fillId="0" borderId="0" xfId="62" applyNumberFormat="1" applyFont="1" applyFill="1" applyBorder="1" applyAlignment="1">
      <alignment horizontal="right" vertical="top"/>
      <protection/>
    </xf>
    <xf numFmtId="0" fontId="5" fillId="0" borderId="0" xfId="62" applyNumberFormat="1" applyFont="1" applyFill="1" applyBorder="1" applyAlignment="1">
      <alignment horizontal="left" vertical="center" wrapText="1"/>
      <protection/>
    </xf>
    <xf numFmtId="0" fontId="63" fillId="0" borderId="20" xfId="62"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3" xfId="59"/>
    <cellStyle name="Normal 14" xfId="60"/>
    <cellStyle name="Normal 19" xfId="61"/>
    <cellStyle name="Normal 2" xfId="62"/>
    <cellStyle name="Normal 3" xfId="63"/>
    <cellStyle name="Normal 4" xfId="64"/>
    <cellStyle name="Normal 5" xfId="65"/>
    <cellStyle name="Normal 6" xfId="66"/>
    <cellStyle name="Normal 7" xfId="67"/>
    <cellStyle name="Normal 8" xfId="68"/>
    <cellStyle name="Normal 9" xfId="69"/>
    <cellStyle name="Note" xfId="70"/>
    <cellStyle name="Output" xfId="71"/>
    <cellStyle name="Percent" xfId="72"/>
    <cellStyle name="Percent 2" xfId="73"/>
    <cellStyle name="Percent 3"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P\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P\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9\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0"/>
  <sheetViews>
    <sheetView showGridLines="0" zoomScalePageLayoutView="0" workbookViewId="0" topLeftCell="A1">
      <selection activeCell="D28" sqref="D28"/>
    </sheetView>
  </sheetViews>
  <sheetFormatPr defaultColWidth="9.140625" defaultRowHeight="15"/>
  <cols>
    <col min="1" max="1" width="14.8515625" style="25" customWidth="1"/>
    <col min="2" max="2" width="44.57421875" style="25" customWidth="1"/>
    <col min="3" max="3" width="23.421875" style="25" hidden="1" customWidth="1"/>
    <col min="4" max="4" width="15.140625" style="25" customWidth="1"/>
    <col min="5" max="5" width="14.140625" style="25" customWidth="1"/>
    <col min="6" max="6" width="15.57421875" style="25" customWidth="1"/>
    <col min="7" max="7" width="14.140625" style="25" hidden="1" customWidth="1"/>
    <col min="8" max="10" width="12.140625" style="25" hidden="1" customWidth="1"/>
    <col min="11" max="11" width="19.57421875" style="25" hidden="1" customWidth="1"/>
    <col min="12" max="12" width="14.28125" style="25" hidden="1" customWidth="1"/>
    <col min="13" max="13" width="17.421875" style="25" hidden="1" customWidth="1"/>
    <col min="14" max="14" width="15.28125" style="50"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0.28125" style="25" hidden="1" customWidth="1"/>
    <col min="53" max="53" width="21.7109375" style="25" customWidth="1"/>
    <col min="54" max="54" width="18.8515625" style="25" hidden="1" customWidth="1"/>
    <col min="55" max="55" width="50.140625" style="25" customWidth="1"/>
    <col min="56" max="238" width="9.140625" style="25" customWidth="1"/>
    <col min="239" max="243" width="9.140625" style="26" customWidth="1"/>
    <col min="244" max="16384" width="9.140625" style="25" customWidth="1"/>
  </cols>
  <sheetData>
    <row r="1" spans="1:243" s="1" customFormat="1" ht="27" customHeight="1">
      <c r="A1" s="76" t="str">
        <f>B2&amp;" BoQ"</f>
        <v>Percentage BoQ</v>
      </c>
      <c r="B1" s="76"/>
      <c r="C1" s="76"/>
      <c r="D1" s="76"/>
      <c r="E1" s="76"/>
      <c r="F1" s="76"/>
      <c r="G1" s="76"/>
      <c r="H1" s="76"/>
      <c r="I1" s="76"/>
      <c r="J1" s="76"/>
      <c r="K1" s="76"/>
      <c r="L1" s="76"/>
      <c r="O1" s="2"/>
      <c r="P1" s="2"/>
      <c r="Q1" s="3"/>
      <c r="IE1" s="3"/>
      <c r="IF1" s="3"/>
      <c r="IG1" s="3"/>
      <c r="IH1" s="3"/>
      <c r="II1" s="3"/>
    </row>
    <row r="2" spans="1:17" s="1" customFormat="1" ht="25.5" customHeight="1" hidden="1">
      <c r="A2" s="27" t="s">
        <v>3</v>
      </c>
      <c r="B2" s="27" t="s">
        <v>44</v>
      </c>
      <c r="C2" s="27" t="s">
        <v>4</v>
      </c>
      <c r="D2" s="27" t="s">
        <v>5</v>
      </c>
      <c r="E2" s="27"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77" t="s">
        <v>56</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6"/>
      <c r="IF4" s="6"/>
      <c r="IG4" s="6"/>
      <c r="IH4" s="6"/>
      <c r="II4" s="6"/>
    </row>
    <row r="5" spans="1:243" s="5" customFormat="1" ht="30.75" customHeight="1">
      <c r="A5" s="77" t="s">
        <v>57</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6"/>
      <c r="IF5" s="6"/>
      <c r="IG5" s="6"/>
      <c r="IH5" s="6"/>
      <c r="II5" s="6"/>
    </row>
    <row r="6" spans="1:243" s="5" customFormat="1" ht="30.75"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6"/>
      <c r="IF6" s="6"/>
      <c r="IG6" s="6"/>
      <c r="IH6" s="6"/>
      <c r="II6" s="6"/>
    </row>
    <row r="7" spans="1:243" s="5"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6"/>
      <c r="IF7" s="6"/>
      <c r="IG7" s="6"/>
      <c r="IH7" s="6"/>
      <c r="II7" s="6"/>
    </row>
    <row r="8" spans="1:243" s="7" customFormat="1" ht="58.5" customHeight="1">
      <c r="A8" s="28" t="s">
        <v>50</v>
      </c>
      <c r="B8" s="60"/>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2"/>
      <c r="IE8" s="8"/>
      <c r="IF8" s="8"/>
      <c r="IG8" s="8"/>
      <c r="IH8" s="8"/>
      <c r="II8" s="8"/>
    </row>
    <row r="9" spans="1:243" s="9" customFormat="1" ht="61.5" customHeight="1">
      <c r="A9" s="70"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29"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1" t="s">
        <v>51</v>
      </c>
      <c r="BB11" s="30" t="s">
        <v>30</v>
      </c>
      <c r="BC11" s="30"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8" customFormat="1" ht="153">
      <c r="A13" s="31">
        <v>1</v>
      </c>
      <c r="B13" s="69" t="s">
        <v>72</v>
      </c>
      <c r="C13" s="32">
        <v>1</v>
      </c>
      <c r="D13" s="66">
        <v>44133.101</v>
      </c>
      <c r="E13" s="67" t="s">
        <v>54</v>
      </c>
      <c r="F13" s="66">
        <v>46.9</v>
      </c>
      <c r="G13" s="20"/>
      <c r="H13" s="15"/>
      <c r="I13" s="33" t="s">
        <v>35</v>
      </c>
      <c r="J13" s="16">
        <f>IF(I13="Less(-)",-1,1)</f>
        <v>1</v>
      </c>
      <c r="K13" s="17" t="s">
        <v>45</v>
      </c>
      <c r="L13" s="17" t="s">
        <v>6</v>
      </c>
      <c r="M13" s="55"/>
      <c r="N13" s="20"/>
      <c r="O13" s="20"/>
      <c r="P13" s="36"/>
      <c r="Q13" s="20"/>
      <c r="R13" s="20"/>
      <c r="S13" s="36"/>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63">
        <f>(total_amount_ba($B$2,$D$2,D13,F13,J13,K13,M13))</f>
        <v>2069842.44</v>
      </c>
      <c r="BB13" s="52">
        <f>BA13+SUM(N13:AZ13)</f>
        <v>2069842.44</v>
      </c>
      <c r="BC13" s="59" t="str">
        <f>SpellNumber(L13,BB13)</f>
        <v>INR  Twenty Lakh Sixty Nine Thousand Eight Hundred &amp; Forty Two  and Paise Forty Four Only</v>
      </c>
      <c r="IE13" s="19">
        <v>1.01</v>
      </c>
      <c r="IF13" s="19" t="s">
        <v>36</v>
      </c>
      <c r="IG13" s="19" t="s">
        <v>33</v>
      </c>
      <c r="IH13" s="19">
        <v>123.223</v>
      </c>
      <c r="II13" s="19" t="s">
        <v>34</v>
      </c>
    </row>
    <row r="14" spans="1:243" s="18" customFormat="1" ht="76.5">
      <c r="A14" s="31">
        <v>2</v>
      </c>
      <c r="B14" s="69" t="s">
        <v>61</v>
      </c>
      <c r="C14" s="32">
        <v>3</v>
      </c>
      <c r="D14" s="66">
        <v>17953.193</v>
      </c>
      <c r="E14" s="67" t="s">
        <v>54</v>
      </c>
      <c r="F14" s="66">
        <v>157.4</v>
      </c>
      <c r="G14" s="20"/>
      <c r="H14" s="20"/>
      <c r="I14" s="33" t="s">
        <v>35</v>
      </c>
      <c r="J14" s="16">
        <f aca="true" t="shared" si="0" ref="J14:J23">IF(I14="Less(-)",-1,1)</f>
        <v>1</v>
      </c>
      <c r="K14" s="17" t="s">
        <v>45</v>
      </c>
      <c r="L14" s="17" t="s">
        <v>6</v>
      </c>
      <c r="M14" s="56"/>
      <c r="N14" s="20"/>
      <c r="O14" s="20"/>
      <c r="P14" s="36"/>
      <c r="Q14" s="20"/>
      <c r="R14" s="20"/>
      <c r="S14" s="36"/>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63">
        <f aca="true" t="shared" si="1" ref="BA14:BA23">total_amount_ba($B$2,$D$2,D14,F14,J14,K14,M14)</f>
        <v>2825832.58</v>
      </c>
      <c r="BB14" s="52">
        <f aca="true" t="shared" si="2" ref="BB14:BB23">BA14+SUM(N14:AZ14)</f>
        <v>2825832.58</v>
      </c>
      <c r="BC14" s="59" t="str">
        <f>SpellNumber(L14,BB14)</f>
        <v>INR  Twenty Eight Lakh Twenty Five Thousand Eight Hundred &amp; Thirty Two  and Paise Fifty Eight Only</v>
      </c>
      <c r="IE14" s="19">
        <v>1.02</v>
      </c>
      <c r="IF14" s="19" t="s">
        <v>37</v>
      </c>
      <c r="IG14" s="19" t="s">
        <v>38</v>
      </c>
      <c r="IH14" s="19">
        <v>213</v>
      </c>
      <c r="II14" s="19" t="s">
        <v>34</v>
      </c>
    </row>
    <row r="15" spans="1:243" s="18" customFormat="1" ht="153">
      <c r="A15" s="31">
        <v>3</v>
      </c>
      <c r="B15" s="69" t="s">
        <v>62</v>
      </c>
      <c r="C15" s="32">
        <v>4</v>
      </c>
      <c r="D15" s="66">
        <v>38884.002</v>
      </c>
      <c r="E15" s="67" t="s">
        <v>54</v>
      </c>
      <c r="F15" s="66">
        <v>853.1</v>
      </c>
      <c r="G15" s="20"/>
      <c r="H15" s="20"/>
      <c r="I15" s="33" t="s">
        <v>35</v>
      </c>
      <c r="J15" s="16">
        <f t="shared" si="0"/>
        <v>1</v>
      </c>
      <c r="K15" s="17" t="s">
        <v>45</v>
      </c>
      <c r="L15" s="17" t="s">
        <v>6</v>
      </c>
      <c r="M15" s="56"/>
      <c r="N15" s="20"/>
      <c r="O15" s="20"/>
      <c r="P15" s="36"/>
      <c r="Q15" s="20"/>
      <c r="R15" s="20"/>
      <c r="S15" s="36"/>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63">
        <f t="shared" si="1"/>
        <v>33171942.11</v>
      </c>
      <c r="BB15" s="52">
        <f t="shared" si="2"/>
        <v>33171942.11</v>
      </c>
      <c r="BC15" s="59" t="str">
        <f>SpellNumber(L15,BB15)</f>
        <v>INR  Three Crore Thirty One Lakh Seventy One Thousand Nine Hundred &amp; Forty Two  and Paise Eleven Only</v>
      </c>
      <c r="IE15" s="19">
        <v>2</v>
      </c>
      <c r="IF15" s="19" t="s">
        <v>32</v>
      </c>
      <c r="IG15" s="19" t="s">
        <v>39</v>
      </c>
      <c r="IH15" s="19">
        <v>10</v>
      </c>
      <c r="II15" s="19" t="s">
        <v>34</v>
      </c>
    </row>
    <row r="16" spans="1:243" s="18" customFormat="1" ht="89.25">
      <c r="A16" s="31">
        <v>4</v>
      </c>
      <c r="B16" s="69" t="s">
        <v>73</v>
      </c>
      <c r="C16" s="32">
        <v>5</v>
      </c>
      <c r="D16" s="66">
        <v>34.096</v>
      </c>
      <c r="E16" s="67" t="s">
        <v>54</v>
      </c>
      <c r="F16" s="66">
        <v>372.7</v>
      </c>
      <c r="G16" s="20"/>
      <c r="H16" s="20"/>
      <c r="I16" s="33" t="s">
        <v>35</v>
      </c>
      <c r="J16" s="16">
        <f t="shared" si="0"/>
        <v>1</v>
      </c>
      <c r="K16" s="17" t="s">
        <v>45</v>
      </c>
      <c r="L16" s="17" t="s">
        <v>6</v>
      </c>
      <c r="M16" s="56"/>
      <c r="N16" s="20"/>
      <c r="O16" s="20"/>
      <c r="P16" s="36"/>
      <c r="Q16" s="20"/>
      <c r="R16" s="20"/>
      <c r="S16" s="36"/>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63">
        <f t="shared" si="1"/>
        <v>12707.58</v>
      </c>
      <c r="BB16" s="52">
        <f t="shared" si="2"/>
        <v>12707.58</v>
      </c>
      <c r="BC16" s="59" t="str">
        <f aca="true" t="shared" si="3" ref="BC16:BC23">SpellNumber(L16,BB16)</f>
        <v>INR  Twelve Thousand Seven Hundred &amp; Seven  and Paise Fifty Eight Only</v>
      </c>
      <c r="IE16" s="19">
        <v>3</v>
      </c>
      <c r="IF16" s="19" t="s">
        <v>40</v>
      </c>
      <c r="IG16" s="19" t="s">
        <v>41</v>
      </c>
      <c r="IH16" s="19">
        <v>10</v>
      </c>
      <c r="II16" s="19" t="s">
        <v>34</v>
      </c>
    </row>
    <row r="17" spans="1:243" s="18" customFormat="1" ht="114.75">
      <c r="A17" s="31">
        <v>5</v>
      </c>
      <c r="B17" s="69" t="s">
        <v>63</v>
      </c>
      <c r="C17" s="32">
        <v>6</v>
      </c>
      <c r="D17" s="66">
        <v>367.866</v>
      </c>
      <c r="E17" s="67" t="s">
        <v>54</v>
      </c>
      <c r="F17" s="68">
        <v>3714.9</v>
      </c>
      <c r="G17" s="20"/>
      <c r="H17" s="20"/>
      <c r="I17" s="33" t="s">
        <v>35</v>
      </c>
      <c r="J17" s="16">
        <f t="shared" si="0"/>
        <v>1</v>
      </c>
      <c r="K17" s="17" t="s">
        <v>45</v>
      </c>
      <c r="L17" s="17" t="s">
        <v>6</v>
      </c>
      <c r="M17" s="56"/>
      <c r="N17" s="20"/>
      <c r="O17" s="20"/>
      <c r="P17" s="36"/>
      <c r="Q17" s="20"/>
      <c r="R17" s="20"/>
      <c r="S17" s="36"/>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63">
        <f t="shared" si="1"/>
        <v>1366585.4</v>
      </c>
      <c r="BB17" s="52">
        <f t="shared" si="2"/>
        <v>1366585.4</v>
      </c>
      <c r="BC17" s="59" t="str">
        <f t="shared" si="3"/>
        <v>INR  Thirteen Lakh Sixty Six Thousand Five Hundred &amp; Eighty Five  and Paise Forty Only</v>
      </c>
      <c r="IE17" s="19">
        <v>1.01</v>
      </c>
      <c r="IF17" s="19" t="s">
        <v>36</v>
      </c>
      <c r="IG17" s="19" t="s">
        <v>33</v>
      </c>
      <c r="IH17" s="19">
        <v>123.223</v>
      </c>
      <c r="II17" s="19" t="s">
        <v>34</v>
      </c>
    </row>
    <row r="18" spans="1:243" s="18" customFormat="1" ht="114.75">
      <c r="A18" s="31">
        <v>6</v>
      </c>
      <c r="B18" s="69" t="s">
        <v>64</v>
      </c>
      <c r="C18" s="32">
        <v>7</v>
      </c>
      <c r="D18" s="66">
        <v>972.798</v>
      </c>
      <c r="E18" s="67" t="s">
        <v>54</v>
      </c>
      <c r="F18" s="68">
        <v>6617.6</v>
      </c>
      <c r="G18" s="20"/>
      <c r="H18" s="20"/>
      <c r="I18" s="33" t="s">
        <v>35</v>
      </c>
      <c r="J18" s="16">
        <f t="shared" si="0"/>
        <v>1</v>
      </c>
      <c r="K18" s="17" t="s">
        <v>45</v>
      </c>
      <c r="L18" s="17" t="s">
        <v>6</v>
      </c>
      <c r="M18" s="56"/>
      <c r="N18" s="20"/>
      <c r="O18" s="20"/>
      <c r="P18" s="36"/>
      <c r="Q18" s="20"/>
      <c r="R18" s="20"/>
      <c r="S18" s="36"/>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7"/>
      <c r="AV18" s="34"/>
      <c r="AW18" s="34"/>
      <c r="AX18" s="34"/>
      <c r="AY18" s="34"/>
      <c r="AZ18" s="34"/>
      <c r="BA18" s="63">
        <f t="shared" si="1"/>
        <v>6437588.04</v>
      </c>
      <c r="BB18" s="52">
        <f t="shared" si="2"/>
        <v>6437588.04</v>
      </c>
      <c r="BC18" s="59" t="str">
        <f t="shared" si="3"/>
        <v>INR  Sixty Four Lakh Thirty Seven Thousand Five Hundred &amp; Eighty Eight  and Paise Four Only</v>
      </c>
      <c r="IE18" s="19">
        <v>1.02</v>
      </c>
      <c r="IF18" s="19" t="s">
        <v>37</v>
      </c>
      <c r="IG18" s="19" t="s">
        <v>38</v>
      </c>
      <c r="IH18" s="19">
        <v>213</v>
      </c>
      <c r="II18" s="19" t="s">
        <v>34</v>
      </c>
    </row>
    <row r="19" spans="1:243" s="18" customFormat="1" ht="102">
      <c r="A19" s="31">
        <v>7</v>
      </c>
      <c r="B19" s="69" t="s">
        <v>74</v>
      </c>
      <c r="C19" s="32">
        <v>8</v>
      </c>
      <c r="D19" s="66">
        <v>0.26</v>
      </c>
      <c r="E19" s="67" t="s">
        <v>59</v>
      </c>
      <c r="F19" s="68">
        <v>8035.8</v>
      </c>
      <c r="G19" s="20"/>
      <c r="H19" s="20"/>
      <c r="I19" s="33" t="s">
        <v>35</v>
      </c>
      <c r="J19" s="16">
        <f t="shared" si="0"/>
        <v>1</v>
      </c>
      <c r="K19" s="17" t="s">
        <v>45</v>
      </c>
      <c r="L19" s="17" t="s">
        <v>6</v>
      </c>
      <c r="M19" s="56"/>
      <c r="N19" s="20"/>
      <c r="O19" s="20"/>
      <c r="P19" s="36"/>
      <c r="Q19" s="20"/>
      <c r="R19" s="20"/>
      <c r="S19" s="36"/>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63">
        <f t="shared" si="1"/>
        <v>2089.31</v>
      </c>
      <c r="BB19" s="52">
        <f t="shared" si="2"/>
        <v>2089.31</v>
      </c>
      <c r="BC19" s="59" t="str">
        <f t="shared" si="3"/>
        <v>INR  Two Thousand  &amp;Eighty Nine  and Paise Thirty One Only</v>
      </c>
      <c r="IE19" s="19">
        <v>2</v>
      </c>
      <c r="IF19" s="19" t="s">
        <v>32</v>
      </c>
      <c r="IG19" s="19" t="s">
        <v>39</v>
      </c>
      <c r="IH19" s="19">
        <v>10</v>
      </c>
      <c r="II19" s="19" t="s">
        <v>34</v>
      </c>
    </row>
    <row r="20" spans="1:243" s="18" customFormat="1" ht="191.25">
      <c r="A20" s="31">
        <v>8</v>
      </c>
      <c r="B20" s="69" t="s">
        <v>65</v>
      </c>
      <c r="C20" s="32">
        <v>9</v>
      </c>
      <c r="D20" s="66">
        <v>4496.328</v>
      </c>
      <c r="E20" s="67" t="s">
        <v>54</v>
      </c>
      <c r="F20" s="66">
        <v>4773.3</v>
      </c>
      <c r="G20" s="20"/>
      <c r="H20" s="20"/>
      <c r="I20" s="33" t="s">
        <v>35</v>
      </c>
      <c r="J20" s="16">
        <f t="shared" si="0"/>
        <v>1</v>
      </c>
      <c r="K20" s="17" t="s">
        <v>45</v>
      </c>
      <c r="L20" s="17" t="s">
        <v>6</v>
      </c>
      <c r="M20" s="56"/>
      <c r="N20" s="20"/>
      <c r="O20" s="20"/>
      <c r="P20" s="36"/>
      <c r="Q20" s="20"/>
      <c r="R20" s="20"/>
      <c r="S20" s="36"/>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63">
        <f t="shared" si="1"/>
        <v>21462322.44</v>
      </c>
      <c r="BB20" s="52">
        <f t="shared" si="2"/>
        <v>21462322.44</v>
      </c>
      <c r="BC20" s="59" t="str">
        <f t="shared" si="3"/>
        <v>INR  Two Crore Fourteen Lakh Sixty Two Thousand Three Hundred &amp; Twenty Two  and Paise Forty Four Only</v>
      </c>
      <c r="IE20" s="19">
        <v>3</v>
      </c>
      <c r="IF20" s="19" t="s">
        <v>40</v>
      </c>
      <c r="IG20" s="19" t="s">
        <v>41</v>
      </c>
      <c r="IH20" s="19">
        <v>10</v>
      </c>
      <c r="II20" s="19" t="s">
        <v>34</v>
      </c>
    </row>
    <row r="21" spans="1:243" s="18" customFormat="1" ht="63.75">
      <c r="A21" s="31">
        <v>9</v>
      </c>
      <c r="B21" s="69" t="s">
        <v>66</v>
      </c>
      <c r="C21" s="32">
        <v>10</v>
      </c>
      <c r="D21" s="66">
        <v>1771.281</v>
      </c>
      <c r="E21" s="67" t="s">
        <v>55</v>
      </c>
      <c r="F21" s="66">
        <v>171.2</v>
      </c>
      <c r="G21" s="20"/>
      <c r="H21" s="20"/>
      <c r="I21" s="33" t="s">
        <v>35</v>
      </c>
      <c r="J21" s="16">
        <f t="shared" si="0"/>
        <v>1</v>
      </c>
      <c r="K21" s="17" t="s">
        <v>45</v>
      </c>
      <c r="L21" s="17" t="s">
        <v>6</v>
      </c>
      <c r="M21" s="56"/>
      <c r="N21" s="20"/>
      <c r="O21" s="20"/>
      <c r="P21" s="36"/>
      <c r="Q21" s="20"/>
      <c r="R21" s="20"/>
      <c r="S21" s="36"/>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63">
        <f t="shared" si="1"/>
        <v>303243.31</v>
      </c>
      <c r="BB21" s="52">
        <f t="shared" si="2"/>
        <v>303243.31</v>
      </c>
      <c r="BC21" s="59" t="str">
        <f t="shared" si="3"/>
        <v>INR  Three Lakh Three Thousand Two Hundred &amp; Forty Three  and Paise Thirty One Only</v>
      </c>
      <c r="IE21" s="19">
        <v>1.01</v>
      </c>
      <c r="IF21" s="19" t="s">
        <v>36</v>
      </c>
      <c r="IG21" s="19" t="s">
        <v>33</v>
      </c>
      <c r="IH21" s="19">
        <v>123.223</v>
      </c>
      <c r="II21" s="19" t="s">
        <v>34</v>
      </c>
    </row>
    <row r="22" spans="1:243" s="18" customFormat="1" ht="89.25">
      <c r="A22" s="31">
        <v>10</v>
      </c>
      <c r="B22" s="69" t="s">
        <v>67</v>
      </c>
      <c r="C22" s="32">
        <v>11</v>
      </c>
      <c r="D22" s="66">
        <v>14711.034</v>
      </c>
      <c r="E22" s="67" t="s">
        <v>54</v>
      </c>
      <c r="F22" s="68">
        <v>31.3</v>
      </c>
      <c r="G22" s="20"/>
      <c r="H22" s="20"/>
      <c r="I22" s="33" t="s">
        <v>35</v>
      </c>
      <c r="J22" s="16">
        <f t="shared" si="0"/>
        <v>1</v>
      </c>
      <c r="K22" s="17" t="s">
        <v>45</v>
      </c>
      <c r="L22" s="17" t="s">
        <v>6</v>
      </c>
      <c r="M22" s="56"/>
      <c r="N22" s="20"/>
      <c r="O22" s="20"/>
      <c r="P22" s="36"/>
      <c r="Q22" s="20"/>
      <c r="R22" s="20"/>
      <c r="S22" s="36"/>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63">
        <f t="shared" si="1"/>
        <v>460455.36</v>
      </c>
      <c r="BB22" s="52">
        <f t="shared" si="2"/>
        <v>460455.36</v>
      </c>
      <c r="BC22" s="59" t="str">
        <f t="shared" si="3"/>
        <v>INR  Four Lakh Sixty Thousand Four Hundred &amp; Fifty Five  and Paise Thirty Six Only</v>
      </c>
      <c r="IE22" s="19">
        <v>1.02</v>
      </c>
      <c r="IF22" s="19" t="s">
        <v>37</v>
      </c>
      <c r="IG22" s="19" t="s">
        <v>38</v>
      </c>
      <c r="IH22" s="19">
        <v>213</v>
      </c>
      <c r="II22" s="19" t="s">
        <v>34</v>
      </c>
    </row>
    <row r="23" spans="1:243" s="18" customFormat="1" ht="102">
      <c r="A23" s="31">
        <v>11</v>
      </c>
      <c r="B23" s="69" t="s">
        <v>68</v>
      </c>
      <c r="C23" s="32">
        <v>12</v>
      </c>
      <c r="D23" s="66">
        <v>10</v>
      </c>
      <c r="E23" s="67" t="s">
        <v>60</v>
      </c>
      <c r="F23" s="68">
        <v>2511.2</v>
      </c>
      <c r="G23" s="20"/>
      <c r="H23" s="20"/>
      <c r="I23" s="33" t="s">
        <v>35</v>
      </c>
      <c r="J23" s="16">
        <f t="shared" si="0"/>
        <v>1</v>
      </c>
      <c r="K23" s="17" t="s">
        <v>45</v>
      </c>
      <c r="L23" s="17" t="s">
        <v>6</v>
      </c>
      <c r="M23" s="56"/>
      <c r="N23" s="20"/>
      <c r="O23" s="20"/>
      <c r="P23" s="36"/>
      <c r="Q23" s="20"/>
      <c r="R23" s="20"/>
      <c r="S23" s="36"/>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63">
        <f t="shared" si="1"/>
        <v>25112</v>
      </c>
      <c r="BB23" s="52">
        <f t="shared" si="2"/>
        <v>25112</v>
      </c>
      <c r="BC23" s="59" t="str">
        <f t="shared" si="3"/>
        <v>INR  Twenty Five Thousand One Hundred &amp; Twelve  Only</v>
      </c>
      <c r="IE23" s="19">
        <v>2</v>
      </c>
      <c r="IF23" s="19" t="s">
        <v>32</v>
      </c>
      <c r="IG23" s="19" t="s">
        <v>39</v>
      </c>
      <c r="IH23" s="19">
        <v>10</v>
      </c>
      <c r="II23" s="19" t="s">
        <v>34</v>
      </c>
    </row>
    <row r="24" spans="1:243" s="18" customFormat="1" ht="127.5">
      <c r="A24" s="31">
        <v>12</v>
      </c>
      <c r="B24" s="69" t="s">
        <v>69</v>
      </c>
      <c r="C24" s="32">
        <v>13</v>
      </c>
      <c r="D24" s="66">
        <v>820.19</v>
      </c>
      <c r="E24" s="67" t="s">
        <v>55</v>
      </c>
      <c r="F24" s="68">
        <v>687.8</v>
      </c>
      <c r="G24" s="20"/>
      <c r="H24" s="20"/>
      <c r="I24" s="33" t="s">
        <v>35</v>
      </c>
      <c r="J24" s="16">
        <f>IF(I24="Less(-)",-1,1)</f>
        <v>1</v>
      </c>
      <c r="K24" s="17" t="s">
        <v>45</v>
      </c>
      <c r="L24" s="17" t="s">
        <v>6</v>
      </c>
      <c r="M24" s="56"/>
      <c r="N24" s="20"/>
      <c r="O24" s="20"/>
      <c r="P24" s="36"/>
      <c r="Q24" s="20"/>
      <c r="R24" s="20"/>
      <c r="S24" s="36"/>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63">
        <f>total_amount_ba($B$2,$D$2,D24,F24,J24,K24,M24)</f>
        <v>564126.68</v>
      </c>
      <c r="BB24" s="52">
        <f>BA24+SUM(N24:AZ24)</f>
        <v>564126.68</v>
      </c>
      <c r="BC24" s="59" t="str">
        <f>SpellNumber(L24,BB24)</f>
        <v>INR  Five Lakh Sixty Four Thousand One Hundred &amp; Twenty Six  and Paise Sixty Eight Only</v>
      </c>
      <c r="IE24" s="19">
        <v>1.02</v>
      </c>
      <c r="IF24" s="19" t="s">
        <v>37</v>
      </c>
      <c r="IG24" s="19" t="s">
        <v>38</v>
      </c>
      <c r="IH24" s="19">
        <v>213</v>
      </c>
      <c r="II24" s="19" t="s">
        <v>34</v>
      </c>
    </row>
    <row r="25" spans="1:243" s="18" customFormat="1" ht="89.25">
      <c r="A25" s="31">
        <v>13</v>
      </c>
      <c r="B25" s="69" t="s">
        <v>70</v>
      </c>
      <c r="C25" s="32">
        <v>14</v>
      </c>
      <c r="D25" s="66">
        <v>26</v>
      </c>
      <c r="E25" s="67" t="s">
        <v>60</v>
      </c>
      <c r="F25" s="68">
        <v>59.9</v>
      </c>
      <c r="G25" s="20"/>
      <c r="H25" s="20"/>
      <c r="I25" s="33" t="s">
        <v>35</v>
      </c>
      <c r="J25" s="16">
        <f>IF(I25="Less(-)",-1,1)</f>
        <v>1</v>
      </c>
      <c r="K25" s="17" t="s">
        <v>45</v>
      </c>
      <c r="L25" s="17" t="s">
        <v>6</v>
      </c>
      <c r="M25" s="56"/>
      <c r="N25" s="20"/>
      <c r="O25" s="20"/>
      <c r="P25" s="36"/>
      <c r="Q25" s="20"/>
      <c r="R25" s="20"/>
      <c r="S25" s="36"/>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63">
        <f>total_amount_ba($B$2,$D$2,D25,F25,J25,K25,M25)</f>
        <v>1557.4</v>
      </c>
      <c r="BB25" s="52">
        <f>BA25+SUM(N25:AZ25)</f>
        <v>1557.4</v>
      </c>
      <c r="BC25" s="59" t="str">
        <f>SpellNumber(L25,BB25)</f>
        <v>INR  One Thousand Five Hundred &amp; Fifty Seven  and Paise Forty Only</v>
      </c>
      <c r="IE25" s="19">
        <v>2</v>
      </c>
      <c r="IF25" s="19" t="s">
        <v>32</v>
      </c>
      <c r="IG25" s="19" t="s">
        <v>39</v>
      </c>
      <c r="IH25" s="19">
        <v>10</v>
      </c>
      <c r="II25" s="19" t="s">
        <v>34</v>
      </c>
    </row>
    <row r="26" spans="1:243" s="18" customFormat="1" ht="114.75">
      <c r="A26" s="31">
        <v>14</v>
      </c>
      <c r="B26" s="69" t="s">
        <v>71</v>
      </c>
      <c r="C26" s="32">
        <v>15</v>
      </c>
      <c r="D26" s="66">
        <v>2193.75</v>
      </c>
      <c r="E26" s="67" t="s">
        <v>54</v>
      </c>
      <c r="F26" s="68">
        <v>853.1</v>
      </c>
      <c r="G26" s="20"/>
      <c r="H26" s="20"/>
      <c r="I26" s="33" t="s">
        <v>35</v>
      </c>
      <c r="J26" s="16">
        <f>IF(I26="Less(-)",-1,1)</f>
        <v>1</v>
      </c>
      <c r="K26" s="17" t="s">
        <v>45</v>
      </c>
      <c r="L26" s="17" t="s">
        <v>6</v>
      </c>
      <c r="M26" s="56"/>
      <c r="N26" s="20"/>
      <c r="O26" s="20"/>
      <c r="P26" s="36"/>
      <c r="Q26" s="20"/>
      <c r="R26" s="20"/>
      <c r="S26" s="36"/>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63">
        <f>total_amount_ba($B$2,$D$2,D26,F26,J26,K26,M26)</f>
        <v>1871488.13</v>
      </c>
      <c r="BB26" s="52">
        <f>BA26+SUM(N26:AZ26)</f>
        <v>1871488.13</v>
      </c>
      <c r="BC26" s="59" t="str">
        <f>SpellNumber(L26,BB26)</f>
        <v>INR  Eighteen Lakh Seventy One Thousand Four Hundred &amp; Eighty Eight  and Paise Thirteen Only</v>
      </c>
      <c r="IE26" s="19">
        <v>3</v>
      </c>
      <c r="IF26" s="19" t="s">
        <v>40</v>
      </c>
      <c r="IG26" s="19" t="s">
        <v>41</v>
      </c>
      <c r="IH26" s="19">
        <v>10</v>
      </c>
      <c r="II26" s="19" t="s">
        <v>34</v>
      </c>
    </row>
    <row r="27" spans="1:243" s="18" customFormat="1" ht="49.5" customHeight="1">
      <c r="A27" s="38" t="s">
        <v>43</v>
      </c>
      <c r="B27" s="39"/>
      <c r="C27" s="40"/>
      <c r="D27" s="41"/>
      <c r="E27" s="41"/>
      <c r="F27" s="41"/>
      <c r="G27" s="41"/>
      <c r="H27" s="42"/>
      <c r="I27" s="42"/>
      <c r="J27" s="42"/>
      <c r="K27" s="42"/>
      <c r="L27" s="43"/>
      <c r="BA27" s="64">
        <f>SUM(BA13:BA26)</f>
        <v>70574892.78</v>
      </c>
      <c r="BB27" s="53">
        <f>SUM(BB13:BB26)</f>
        <v>70574892.78</v>
      </c>
      <c r="BC27" s="59" t="str">
        <f>SpellNumber($E$2,BB27)</f>
        <v>INR  Seven Crore Five Lakh Seventy Four Thousand Eight Hundred &amp; Ninety Two  and Paise Seventy Eight Only</v>
      </c>
      <c r="IE27" s="19">
        <v>4</v>
      </c>
      <c r="IF27" s="19" t="s">
        <v>37</v>
      </c>
      <c r="IG27" s="19" t="s">
        <v>42</v>
      </c>
      <c r="IH27" s="19">
        <v>10</v>
      </c>
      <c r="II27" s="19" t="s">
        <v>34</v>
      </c>
    </row>
    <row r="28" spans="1:243" s="23" customFormat="1" ht="33.75" customHeight="1">
      <c r="A28" s="39" t="s">
        <v>47</v>
      </c>
      <c r="B28" s="44"/>
      <c r="C28" s="21"/>
      <c r="D28" s="45"/>
      <c r="E28" s="57" t="s">
        <v>53</v>
      </c>
      <c r="F28" s="58"/>
      <c r="G28" s="46"/>
      <c r="H28" s="22"/>
      <c r="I28" s="22"/>
      <c r="J28" s="22"/>
      <c r="K28" s="47"/>
      <c r="L28" s="48"/>
      <c r="M28" s="49"/>
      <c r="O28" s="18"/>
      <c r="P28" s="18"/>
      <c r="Q28" s="18"/>
      <c r="R28" s="18"/>
      <c r="S28" s="18"/>
      <c r="BA28" s="65">
        <f>IF(ISBLANK(F28),0,IF(E28="Excess (+)",ROUND(BA27+(BA27*F28),3),IF(E28="Less (-)",ROUND(BA27+(BA27*F28*(-1)),3),IF(E28="At Par",BA27,0))))</f>
        <v>0</v>
      </c>
      <c r="BB28" s="54">
        <f>ROUND(BA28,3)</f>
        <v>0</v>
      </c>
      <c r="BC28" s="35" t="str">
        <f>SpellNumber($E$2,BA28)</f>
        <v>INR Zero Only</v>
      </c>
      <c r="IE28" s="24"/>
      <c r="IF28" s="24"/>
      <c r="IG28" s="24"/>
      <c r="IH28" s="24"/>
      <c r="II28" s="24"/>
    </row>
    <row r="29" spans="1:243" s="23" customFormat="1" ht="41.25" customHeight="1">
      <c r="A29" s="38" t="s">
        <v>46</v>
      </c>
      <c r="B29" s="38"/>
      <c r="C29" s="73" t="str">
        <f>SpellNumber($E$2,BA28)</f>
        <v>INR Zero Only</v>
      </c>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5"/>
      <c r="IE29" s="24"/>
      <c r="IF29" s="24"/>
      <c r="IG29" s="24"/>
      <c r="IH29" s="24"/>
      <c r="II29" s="24"/>
    </row>
    <row r="30" spans="3:243" s="12" customFormat="1" ht="15">
      <c r="C30" s="25"/>
      <c r="D30" s="25"/>
      <c r="E30" s="25"/>
      <c r="F30" s="25"/>
      <c r="G30" s="25"/>
      <c r="H30" s="25"/>
      <c r="I30" s="25"/>
      <c r="J30" s="25"/>
      <c r="K30" s="25"/>
      <c r="L30" s="25"/>
      <c r="M30" s="25"/>
      <c r="O30" s="25"/>
      <c r="BA30" s="25"/>
      <c r="BC30" s="25"/>
      <c r="IE30" s="13"/>
      <c r="IF30" s="13"/>
      <c r="IG30" s="13"/>
      <c r="IH30" s="13"/>
      <c r="II30" s="13"/>
    </row>
  </sheetData>
  <sheetProtection password="E02E" sheet="1" selectLockedCells="1"/>
  <mergeCells count="7">
    <mergeCell ref="A9:BC9"/>
    <mergeCell ref="C29:BC29"/>
    <mergeCell ref="A1:L1"/>
    <mergeCell ref="A4:BC4"/>
    <mergeCell ref="A5:BC5"/>
    <mergeCell ref="A6:BC6"/>
    <mergeCell ref="A7:BC7"/>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
      <formula1>IF(E28="Select",-1,IF(E28="At Par",0,0))</formula1>
      <formula2>IF(E28="Select",-1,IF(E28="At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8">
      <formula1>0</formula1>
      <formula2>IF(E28&lt;&gt;"Select",99.9,0)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list" allowBlank="1" showInputMessage="1" showErrorMessage="1" sqref="E28">
      <formula1>"Select, Excess (+), Less (-)"</formula1>
    </dataValidation>
    <dataValidation type="list" allowBlank="1" showInputMessage="1" showErrorMessage="1" sqref="L23 L24 L25 L13 L14 L15 L16 L17 L18 L19 L20 L21 L22 L26">
      <formula1>"INR"</formula1>
    </dataValidation>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26">
      <formula1>0</formula1>
      <formula2>999999999999999</formula2>
    </dataValidation>
    <dataValidation allowBlank="1" showInputMessage="1" showErrorMessage="1" promptTitle="Item Description" prompt="Please enter Item Description in text" sqref="B19:B23"/>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15 D13:D26 F17:F26">
      <formula1>0</formula1>
      <formula2>999999999999999</formula2>
    </dataValidation>
    <dataValidation allowBlank="1" showInputMessage="1" showErrorMessage="1" promptTitle="Units" prompt="Please enter Units in text" sqref="E13:E15 E17:E26"/>
    <dataValidation type="decimal" allowBlank="1" showInputMessage="1" showErrorMessage="1" promptTitle="Rate Entry" prompt="Please enter the Inspection Charges in Rupees for this item. " errorTitle="Invaid Entry" error="Only Numeric Values are allowed. " sqref="Q13:Q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6">
      <formula1>0</formula1>
      <formula2>999999999999999</formula2>
    </dataValidation>
    <dataValidation allowBlank="1" showInputMessage="1" showErrorMessage="1" promptTitle="Itemcode/Make" prompt="Please enter text" sqref="C13:C26"/>
    <dataValidation type="decimal" allowBlank="1" showInputMessage="1" showErrorMessage="1" errorTitle="Invalid Entry" error="Only Numeric Values are allowed. " sqref="A13:A26">
      <formula1>0</formula1>
      <formula2>999999999999999</formula2>
    </dataValidation>
    <dataValidation type="list" showInputMessage="1" showErrorMessage="1" sqref="I13:I26">
      <formula1>"Excess(+), Less(-)"</formula1>
    </dataValidation>
    <dataValidation allowBlank="1" showInputMessage="1" showErrorMessage="1" promptTitle="Addition / Deduction" prompt="Please Choose the correct One" sqref="J13:J26"/>
    <dataValidation type="list" allowBlank="1" showInputMessage="1" showErrorMessage="1" sqref="C2">
      <formula1>"Normal, SingleWindow, Alternate"</formula1>
    </dataValidation>
    <dataValidation type="list" allowBlank="1" showInputMessage="1" showErrorMessage="1" sqref="K13:K26">
      <formula1>"Partial Conversion, Full Conversion"</formula1>
    </dataValidation>
  </dataValidations>
  <printOptions/>
  <pageMargins left="0" right="0" top="0.35433070866141736" bottom="0.15748031496062992" header="0.31496062992125984" footer="0.31496062992125984"/>
  <pageSetup horizontalDpi="600" verticalDpi="600" orientation="portrait" paperSize="9" scale="5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aryan</cp:lastModifiedBy>
  <cp:lastPrinted>2020-11-10T05:15:30Z</cp:lastPrinted>
  <dcterms:created xsi:type="dcterms:W3CDTF">2009-01-30T06:42:42Z</dcterms:created>
  <dcterms:modified xsi:type="dcterms:W3CDTF">2021-02-14T15:40:15Z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