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6"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<sst xmlns="http://schemas.openxmlformats.org/spreadsheetml/2006/main" count="272" uniqueCount="83">
  <si>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</si>
  <si>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</si>
  <si>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</si>
  <si>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</si>
  <si>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</si>
  <si>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</si>
  <si>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</si>
  <si>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</si>
  <si>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</si>
  <si>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</si>
  <si>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</si>
  <si>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</si>
  <si>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</si>
  <si>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</si>
  <si>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</si>
  <si>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</si>
  <si>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</si>
  <si>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</si>
  <si>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</si>
  <si>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</si>
  <si>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</si>
  <si>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</si>
  <si>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</si>
  <si>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</si>
  <si>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</si>
  <si>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</si>
  <si>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</si>
  <si>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</si>
  <si>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</si>
  <si>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</si>
  <si>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</si>
  <si>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</si>
  <si>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</si>
  <si>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</si>
  <si>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</si>
  <si>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</si>
  <si>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</si>
  <si>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</si>
  <si>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</si>
  <si>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</si>
  <si>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</si>
  <si>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</si>
  <si>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</si>
  <si>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</si>
  <si>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</si>
  <si>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</si>
  <si>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</si>
  <si>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</si>
  <si>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</si>
  <si>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</si>
  <si>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</si>
  <si>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</si>
  <si>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</si>
  <si>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</si>
  <si>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Cum</t>
  </si>
  <si>
    <t>Sqm</t>
  </si>
  <si>
    <t>Rmt</t>
  </si>
  <si>
    <t>Tender Inviting Authority: Managing Director, OCCL.</t>
  </si>
  <si>
    <t>Without Rehandling</t>
  </si>
  <si>
    <t xml:space="preserve">Earth work quantity within 8m to 16m </t>
  </si>
  <si>
    <t xml:space="preserve">Earth work quantity within 16m to 24m </t>
  </si>
  <si>
    <t>Earth work in approved type of soil in approved borrow area by mechanical / manual means and transportation by any means and unloading the soil on properly prepared and scintifically approved surface and breaking clods to maximum 5 cm to 7cm including levelling the earth in 22.50 cm layers for all heights with all leads, lifts and delifts including cost, carriage, royality , taxes of all materials with cost of labour, Hire &amp; running charges of machineries, labour cess, T&amp;P required for the work including lighting and watering of haul roads and borrow area etc. complete as per direction of Engineer-in-charge.(Borrow area should be arranged by contractor and  Measurement to be taken on finished compacted section on initial and final level basis).</t>
  </si>
  <si>
    <t>Earthwork excavation of  foundation by mechanical / manual means in all kind of soil in wet &amp; dry condition, including shoring &amp; shuttering / propping bullahs, dewatering the foundation, dressing, leveling, ramming the foundation bed &amp; sides with pneumatic rammers/ fuel operated compactors and removing the excavated materials from foundation with all leads, lifts and delifts &amp; depositing the same in spoil banks or any other specified area by  mechanical means / manual   with all cost, labour, hire &amp; running charges of machineries, labour cess, conveyance, T&amp;P  etc. complete  as per direction of the Engineer-in-charge.</t>
  </si>
  <si>
    <t>Providing cast in situ 940 mm dia double under reamed R.C.C. pile with 375mm dia   circular pile foundation ( as specified in the drawing)  including excavation of bore holes by wrench or by any other mechanical means from the bottom level of foundation excluding cost of reinforcement, cutting, bending, binding the grills as per the drawing supplied by the Deptt. but including cost of cement concrete M25 (1:1:2) using 20 mm down graded black H.G.C.B chips of approved quality from approved quarry mixed properly in cement concrete mixer including cost, conveyance, royality and all other taxes of materials, centering, shuttering, all labour, T&amp;P, hire running charges of machineries with all leads, lifts, delifts and dewatering, labour cess etc. complete as per direction of Engineer-in-Charge.</t>
  </si>
  <si>
    <t>Providing and placing in position Reinforced Cement Concrete M 25 (1:1:2) graded  with crusher broken hard granite aggregate 20 mm down graded of approved quality, clean coarse sand inclusive of cost, carriage, royality and taxes of all materials  with cost of labour and T&amp;P to mixing yard, mixing by concrete mixture carrying hoisting and placing in position for all heights and compaction with vibrators, curing, labour cess etc. complete in all respect inclusive of all general and incidental charges, dewatering with cost of form works etc complete with maintenance of cofferdam and haul road etc  complete as per the direction of the Engineer-in -charge.(excluding cost of HYSD bars).</t>
  </si>
  <si>
    <t>Supplying, straightening, cutting, bending, binding the reinforcement steel bars of different diameters conforming to I.S.1786 and I.S 432 of all diameters tying the grills in position at all heights including cost of rod, binding wire 18 to 20 gauge with cost, conveyance, taxes of all materials including chairs, dowel, benches, lapping, wastage &amp; welding wherever necessary with all leads, lifts, delifts including quality control testing charges of uncoated HYSD bar with cost of labour T&amp;P required for the work, labour cess etc. complete as per the design, specification &amp; direction of the Engineer-in-Charge.</t>
  </si>
  <si>
    <t>Providing and laying Cement concrete M 20 (1:1.5:3) in approved surface using  20 mm &amp; down graded hard granite well graded crusher broken stone aggregates free from weathered skin surface and any other deleterious materials, using sharp sand of approved grade and quality  confoming to the specification, using water of approved quality  and using cement as per approved specifications with all leads, lifts and delifts and transportation by mechanical/ manual means including cost of form work, carriage, royality, labour cess and taxes of all materials, mixing the ingredient in a mechanical mixer, Compactng concrete by suitable vibrator,  T&amp;P, watering, curing including cost of maintenance of coffer dam/ approach road, diversion road, mobilzation and demobilization of men &amp; mechineries, cost of quality control testing charges etc. complete as per approved drawing and specifications and direction of the   Engineer-in -charge.</t>
  </si>
  <si>
    <t>Providing and laying Cement concrete M 15 (1:2:4) in approved surface using  40 mm &amp; down graded hard granite well graded crusher broken stone aggregates free from weathered skin surface and any other deleterious materials, using sharp sand of approved grade and quality  confoming to the specification, using water of approved quality  and using cement as per approved specifications with all leads, lifts and delifts and transportation by mechanical/ manual means including cost of form work, carriage, royality, labour cess and taxes of all materials, mixing the ingredient in a mechanical mixer, Compactng concrete by suitable vibrator,  T&amp;P, watering, curing including cost of maintenance of coffer dam/ approach road, diversion road, mobilzation and demobilization of men &amp; mechineries, cost of quality control testing charges etc. complete as per approved drawing and specifications and direction of the   Engineer-in -charge.</t>
  </si>
  <si>
    <t>Earth work in ordinary  soil in dismantaling coffer dam/ diversion road by any means and depositing the dismantling materials away from the site at suitable place with all lead, lifts &amp; delifts for all heights and properly prepared surface including breaking clods to maximum 5cm to 7 cm and laying in layers not exceeding 0.30 m depths with cost of labour charges conveyance &amp; other taxes. T &amp; P, labour cess etc complete as per drawing,design and specification as directed by Engineer-in-charge.</t>
  </si>
  <si>
    <t>Filling in foundation and plinth with suitable sand including watering and ramming with cost of all materials, labours, royality, labour cess, T&amp;P and all other expences etc. complete as per the direction of  Engineer-in -charge.</t>
  </si>
  <si>
    <t>Filling in foundation and plinth with excavated materials well watered and rammed including cost of labour, labour cess, T&amp;P and all other expences required to complete the work as per the direction of  Engineer-in -charge.</t>
  </si>
  <si>
    <t>Providing rough stone dry packing in appron and revetments with hard stone boulder of size 15 cm to 30 cm in any direction free from weathered skin surface to proper line and level including filling the interstices with required broken stone spalls with all leads, lifts and delifts including cost of material, carriage, royality, taxes of all materials and cost of labour, labour cess and T&amp;P for dressing of earth work in bed and slopes &amp; trimming to the required profile including dewatering if required etc. complete with all general and incidental charges as per drawing, design and specification as per the direction of the Engineer-in -charge.</t>
  </si>
  <si>
    <t>Collecting, Supplying, fitting and fixing bitumen expansion joint board of 25mm thick including cost, carriage, royality &amp; taxes of all materials with cost of labour, labour cess and T&amp;P etc. complete as per the direction of the Engineer-in -charge.</t>
  </si>
  <si>
    <t>Providing weep holes in plain / reinforced cement concrete with 100 mm dia AC pipe extending through the full width of concrete with a slope of 1V:20H including cost of material, carriage, royalty &amp; taxesof all materials with cost of labour, labour cess and T &amp; P etc. complete as per the direction of Engineer-in charge.</t>
  </si>
  <si>
    <t>Collecting, supplying and admixing moorum and sand (60:40) of approved quality and spreading in sub base to the proper profile, watering and compacting with HRR etc, complete as per the direction of Engineer-in charge.</t>
  </si>
  <si>
    <t>collecting, supplying and stacking at work site random  hard granite stone boulder not less than 0.028 cum and spreading the same in foundation and groute with sand with all cost, carriage, royality, and taxes of all materials including cost of labour, T &amp; P, labour cess etc. complete as per the direction of the Engineer-in -charge.</t>
  </si>
  <si>
    <t>Providing formwork for concrete with F1 finish for upstream faces of dam, spillway, glacies of barrages, unexposed surface of foundation, block joints etc.  with steel shutters rigidly fixed and removal of forms and making good to the  surface whereever necessary including all cost, carriage, royality, and taxes of all materials, cost of labour, T &amp; P, labour cess etc. complete as per the direction of the Engineer-in -charge.</t>
  </si>
  <si>
    <t>Clearance of weeds, Ipomia and water hyacinth (Thickly grown) from the draiange  channel and dumping the same away from the drainage area with all leads, lifts  and delifts including cost of labour, labour cess, T &amp; P and all other expences etc. complete as per the direction of the Engineer-in -charge.</t>
  </si>
  <si>
    <t>Qntl</t>
  </si>
  <si>
    <t>Name of Work: Renovation of Old Gobari Drainage Cut from RD 0.00 KM to 14.62 Km out falling to Gobari Drainage System.</t>
  </si>
  <si>
    <t>Contract No:  Bid identification No.OCCL-CGP/05/2020-21</t>
  </si>
  <si>
    <t>Earth work in excavation of drain by mechanical means in all kinds of soil including stoney earth, gravel, moorum  with all leads, lifts and delifts  including trimming of slopes and bed to design section and  depositing the excavated materials to the  spoil banks or any other approved place  including  levelling and rough dressing for formation of  embankment as per the specification and design with cost of all labour, hire &amp; running charges of  all mechineries, mobilization and demobilization, T &amp; P, operation &amp; maintenance charge etc. complete with all taxes, labour cess, T&amp; P including incidental cost to the work as per direction of the  Engineer-in-charge. (Measurement to be taken on initial and final level basis).</t>
  </si>
  <si>
    <t>Desiltation by dredging from river/ reservoirs/drains for required design depths varying from 1.00m to 7.00m including fixing of pipelines, floaters &amp; floating pipelines for disposing of water slurry consisting silt &amp; sand, roots, vegetations  etc. with all leads, lifts and delifts including the cost towards dredging and disposal of dredged materials with all leads lifts and delifts,  cost of labour, materials, consumables, POL, spare parts &amp; accesories required to keep dredeger in running condition, maintenance of dredgers, Hire and running charges of machineries, mobilization and demobilisation, T&amp;P, Operation and maintanance charge with all taxes, labour cess, including building in the island by providing geo tubes &amp; accessories or by tin sheets for formation of bund for dumping of dredged materials with all leads and lifts including all taxes, incidental charges etc. complete as per direction of the Engineer-in-Charge. The job includes all pre and post dredging surveys for payment purpose. (Measurement to be taken on initial and final level basis).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</si>
</sst>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1"/>
      <color indexed="16"/>
      <name val="Arial"/>
      <family val="2"/>
    </font>
    <font>
      <b/>
      <sz val="14"/>
      <color indexed="5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1"/>
      <color rgb="FF800000"/>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63" applyNumberFormat="1" applyFont="1" applyFill="1" applyBorder="1" applyAlignment="1">
      <alignment vertical="center"/>
      <protection/>
    </xf>
    <xf numFmtId="0" fontId="63" fillId="0" borderId="0" xfId="63" applyNumberFormat="1" applyFont="1" applyFill="1" applyBorder="1" applyAlignment="1" applyProtection="1">
      <alignment vertical="center"/>
      <protection locked="0"/>
    </xf>
    <xf numFmtId="0" fontId="63" fillId="0" borderId="0" xfId="63" applyNumberFormat="1" applyFont="1" applyFill="1" applyBorder="1" applyAlignment="1">
      <alignment vertical="center"/>
      <protection/>
    </xf>
    <xf numFmtId="0" fontId="2" fillId="0" borderId="0" xfId="63" applyNumberFormat="1" applyFont="1" applyFill="1" applyBorder="1" applyAlignment="1">
      <alignment vertical="center"/>
      <protection/>
    </xf>
    <xf numFmtId="0" fontId="4" fillId="0" borderId="0" xfId="63" applyNumberFormat="1" applyFont="1" applyFill="1" applyBorder="1" applyAlignment="1">
      <alignment horizontal="left"/>
      <protection/>
    </xf>
    <xf numFmtId="0" fontId="64" fillId="0" borderId="0" xfId="63" applyNumberFormat="1" applyFont="1" applyFill="1" applyBorder="1" applyAlignment="1">
      <alignment horizontal="left"/>
      <protection/>
    </xf>
    <xf numFmtId="0" fontId="3" fillId="0" borderId="0" xfId="63" applyNumberFormat="1" applyFont="1" applyFill="1" applyAlignment="1" applyProtection="1">
      <alignment vertical="center"/>
      <protection locked="0"/>
    </xf>
    <xf numFmtId="0" fontId="63" fillId="0" borderId="0" xfId="63" applyNumberFormat="1" applyFont="1" applyFill="1" applyAlignment="1" applyProtection="1">
      <alignment vertical="center"/>
      <protection locked="0"/>
    </xf>
    <xf numFmtId="0" fontId="3" fillId="0" borderId="0" xfId="63" applyNumberFormat="1" applyFont="1" applyFill="1" applyAlignment="1">
      <alignment vertical="center"/>
      <protection/>
    </xf>
    <xf numFmtId="0" fontId="63" fillId="0" borderId="0" xfId="63" applyNumberFormat="1" applyFont="1" applyFill="1" applyAlignment="1">
      <alignment vertical="center"/>
      <protection/>
    </xf>
    <xf numFmtId="0" fontId="2" fillId="0" borderId="10" xfId="63" applyNumberFormat="1" applyFont="1" applyFill="1" applyBorder="1" applyAlignment="1">
      <alignment horizontal="center" vertical="top" wrapText="1"/>
      <protection/>
    </xf>
    <xf numFmtId="0" fontId="3" fillId="0" borderId="0" xfId="63" applyNumberFormat="1" applyFont="1" applyFill="1">
      <alignment/>
      <protection/>
    </xf>
    <xf numFmtId="0" fontId="63" fillId="0" borderId="0" xfId="63" applyNumberFormat="1" applyFont="1" applyFill="1">
      <alignment/>
      <protection/>
    </xf>
    <xf numFmtId="0" fontId="2" fillId="0" borderId="11" xfId="63" applyNumberFormat="1" applyFont="1" applyFill="1" applyBorder="1" applyAlignment="1">
      <alignment horizontal="center" vertical="top" wrapText="1"/>
      <protection/>
    </xf>
    <xf numFmtId="0" fontId="2" fillId="0" borderId="11" xfId="63" applyNumberFormat="1" applyFont="1" applyFill="1" applyBorder="1" applyAlignment="1" applyProtection="1">
      <alignment horizontal="right" vertical="top"/>
      <protection/>
    </xf>
    <xf numFmtId="0" fontId="3" fillId="0" borderId="11" xfId="63" applyNumberFormat="1" applyFont="1" applyFill="1" applyBorder="1" applyAlignment="1">
      <alignment vertical="top"/>
      <protection/>
    </xf>
    <xf numFmtId="0" fontId="2" fillId="0" borderId="11" xfId="63" applyNumberFormat="1" applyFont="1" applyFill="1" applyBorder="1" applyAlignment="1" applyProtection="1">
      <alignment horizontal="left" vertical="top"/>
      <protection locked="0"/>
    </xf>
    <xf numFmtId="0" fontId="3" fillId="0" borderId="0" xfId="63" applyNumberFormat="1" applyFont="1" applyFill="1" applyAlignment="1">
      <alignment vertical="top"/>
      <protection/>
    </xf>
    <xf numFmtId="0" fontId="63" fillId="0" borderId="0" xfId="63" applyNumberFormat="1" applyFont="1" applyFill="1" applyAlignment="1">
      <alignment vertical="top"/>
      <protection/>
    </xf>
    <xf numFmtId="0" fontId="2" fillId="0" borderId="11" xfId="63" applyNumberFormat="1" applyFont="1" applyFill="1" applyBorder="1" applyAlignment="1" applyProtection="1">
      <alignment horizontal="right" vertical="top"/>
      <protection locked="0"/>
    </xf>
    <xf numFmtId="0" fontId="65" fillId="0" borderId="12" xfId="63" applyNumberFormat="1" applyFont="1" applyFill="1" applyBorder="1" applyAlignment="1" applyProtection="1">
      <alignment vertical="top"/>
      <protection/>
    </xf>
    <xf numFmtId="0" fontId="3" fillId="0" borderId="10" xfId="63" applyNumberFormat="1" applyFont="1" applyFill="1" applyBorder="1" applyAlignment="1" applyProtection="1">
      <alignment vertical="top"/>
      <protection/>
    </xf>
    <xf numFmtId="0" fontId="3" fillId="0" borderId="0" xfId="63" applyNumberFormat="1" applyFont="1" applyFill="1" applyAlignment="1" applyProtection="1">
      <alignment vertical="top"/>
      <protection/>
    </xf>
    <xf numFmtId="0" fontId="63" fillId="0" borderId="0" xfId="63" applyNumberFormat="1" applyFont="1" applyFill="1" applyAlignment="1" applyProtection="1">
      <alignment vertical="top"/>
      <protection/>
    </xf>
    <xf numFmtId="0" fontId="0" fillId="0" borderId="0" xfId="63" applyNumberFormat="1" applyFill="1">
      <alignment/>
      <protection/>
    </xf>
    <xf numFmtId="0" fontId="66" fillId="0" borderId="0" xfId="63" applyNumberFormat="1" applyFont="1" applyFill="1">
      <alignment/>
      <protection/>
    </xf>
    <xf numFmtId="0" fontId="67" fillId="0" borderId="0" xfId="65" applyNumberFormat="1" applyFont="1" applyFill="1" applyBorder="1" applyAlignment="1" applyProtection="1">
      <alignment horizontal="center" vertical="center"/>
      <protection/>
    </xf>
    <xf numFmtId="0" fontId="2" fillId="0" borderId="13" xfId="65" applyNumberFormat="1" applyFont="1" applyFill="1" applyBorder="1" applyAlignment="1" applyProtection="1">
      <alignment horizontal="left" vertical="top" wrapText="1"/>
      <protection/>
    </xf>
    <xf numFmtId="0" fontId="2" fillId="0" borderId="12" xfId="65" applyNumberFormat="1" applyFont="1" applyFill="1" applyBorder="1" applyAlignment="1">
      <alignment horizontal="center" vertical="top" wrapText="1"/>
      <protection/>
    </xf>
    <xf numFmtId="0" fontId="68" fillId="0" borderId="10" xfId="65" applyNumberFormat="1" applyFont="1" applyFill="1" applyBorder="1" applyAlignment="1">
      <alignment vertical="top" wrapText="1"/>
      <protection/>
    </xf>
    <xf numFmtId="0" fontId="3" fillId="0" borderId="11" xfId="65" applyNumberFormat="1" applyFont="1" applyFill="1" applyBorder="1" applyAlignment="1">
      <alignment horizontal="center" vertical="top"/>
      <protection/>
    </xf>
    <xf numFmtId="0" fontId="69" fillId="0" borderId="11" xfId="65" applyNumberFormat="1" applyFont="1" applyFill="1" applyBorder="1" applyAlignment="1">
      <alignment horizontal="left" wrapText="1" readingOrder="1"/>
      <protection/>
    </xf>
    <xf numFmtId="0" fontId="3" fillId="0" borderId="11" xfId="65" applyNumberFormat="1" applyFont="1" applyFill="1" applyBorder="1" applyAlignment="1">
      <alignment vertical="top"/>
      <protection/>
    </xf>
    <xf numFmtId="0" fontId="2" fillId="0" borderId="11" xfId="63" applyNumberFormat="1" applyFont="1" applyFill="1" applyBorder="1" applyAlignment="1" applyProtection="1">
      <alignment horizontal="center" vertical="top" wrapText="1"/>
      <protection locked="0"/>
    </xf>
    <xf numFmtId="0" fontId="3" fillId="0" borderId="11" xfId="65" applyNumberFormat="1" applyFont="1" applyFill="1" applyBorder="1" applyAlignment="1">
      <alignment vertical="top" wrapText="1"/>
      <protection/>
    </xf>
    <xf numFmtId="0" fontId="2" fillId="0" borderId="10" xfId="63" applyNumberFormat="1" applyFont="1" applyFill="1" applyBorder="1" applyAlignment="1" applyProtection="1">
      <alignment horizontal="center" vertical="top" wrapText="1"/>
      <protection locked="0"/>
    </xf>
    <xf numFmtId="0" fontId="70" fillId="0" borderId="11" xfId="63" applyNumberFormat="1" applyFont="1" applyFill="1" applyBorder="1" applyAlignment="1" applyProtection="1">
      <alignment horizontal="center" vertical="top" wrapText="1"/>
      <protection locked="0"/>
    </xf>
    <xf numFmtId="0" fontId="2" fillId="0" borderId="11" xfId="65" applyNumberFormat="1" applyFont="1" applyFill="1" applyBorder="1" applyAlignment="1">
      <alignment horizontal="left" vertical="top"/>
      <protection/>
    </xf>
    <xf numFmtId="0" fontId="2" fillId="0" borderId="13" xfId="65" applyNumberFormat="1" applyFont="1" applyFill="1" applyBorder="1" applyAlignment="1">
      <alignment horizontal="left" vertical="top"/>
      <protection/>
    </xf>
    <xf numFmtId="0" fontId="3" fillId="0" borderId="12" xfId="65" applyNumberFormat="1" applyFont="1" applyFill="1" applyBorder="1" applyAlignment="1">
      <alignment vertical="top"/>
      <protection/>
    </xf>
    <xf numFmtId="0" fontId="3" fillId="0" borderId="14" xfId="65" applyNumberFormat="1" applyFont="1" applyFill="1" applyBorder="1" applyAlignment="1">
      <alignment vertical="top"/>
      <protection/>
    </xf>
    <xf numFmtId="0" fontId="6" fillId="0" borderId="15" xfId="65" applyNumberFormat="1" applyFont="1" applyFill="1" applyBorder="1" applyAlignment="1">
      <alignment vertical="top"/>
      <protection/>
    </xf>
    <xf numFmtId="0" fontId="3" fillId="0" borderId="15" xfId="65" applyNumberFormat="1" applyFont="1" applyFill="1" applyBorder="1" applyAlignment="1">
      <alignment vertical="top"/>
      <protection/>
    </xf>
    <xf numFmtId="0" fontId="2" fillId="0" borderId="15" xfId="65" applyNumberFormat="1" applyFont="1" applyFill="1" applyBorder="1" applyAlignment="1">
      <alignment horizontal="left" vertical="top"/>
      <protection/>
    </xf>
    <xf numFmtId="0" fontId="14" fillId="0" borderId="10" xfId="65" applyNumberFormat="1" applyFont="1" applyFill="1" applyBorder="1" applyAlignment="1" applyProtection="1">
      <alignment vertical="center" wrapText="1"/>
      <protection locked="0"/>
    </xf>
    <xf numFmtId="0" fontId="65" fillId="0" borderId="10" xfId="65" applyNumberFormat="1" applyFont="1" applyFill="1" applyBorder="1" applyAlignment="1">
      <alignment vertical="top"/>
      <protection/>
    </xf>
    <xf numFmtId="0" fontId="13" fillId="0" borderId="10" xfId="65" applyNumberFormat="1" applyFont="1" applyFill="1" applyBorder="1" applyAlignment="1" applyProtection="1">
      <alignment vertical="center" wrapText="1"/>
      <protection locked="0"/>
    </xf>
    <xf numFmtId="0" fontId="13" fillId="0" borderId="10" xfId="75" applyNumberFormat="1" applyFont="1" applyFill="1" applyBorder="1" applyAlignment="1" applyProtection="1">
      <alignment vertical="center" wrapText="1"/>
      <protection locked="0"/>
    </xf>
    <xf numFmtId="0" fontId="14" fillId="0" borderId="10" xfId="65" applyNumberFormat="1" applyFont="1" applyFill="1" applyBorder="1" applyAlignment="1" applyProtection="1">
      <alignment vertical="center" wrapText="1"/>
      <protection/>
    </xf>
    <xf numFmtId="0" fontId="11" fillId="0" borderId="0" xfId="65" applyNumberFormat="1" applyFill="1">
      <alignment/>
      <protection/>
    </xf>
    <xf numFmtId="0" fontId="68" fillId="0" borderId="10" xfId="65" applyNumberFormat="1" applyFont="1" applyFill="1" applyBorder="1" applyAlignment="1">
      <alignment horizontal="center" vertical="top" wrapText="1"/>
      <protection/>
    </xf>
    <xf numFmtId="174" fontId="2" fillId="0" borderId="16" xfId="64" applyNumberFormat="1" applyFont="1" applyFill="1" applyBorder="1" applyAlignment="1">
      <alignment horizontal="right" vertical="top"/>
      <protection/>
    </xf>
    <xf numFmtId="174" fontId="6" fillId="0" borderId="17" xfId="65" applyNumberFormat="1" applyFont="1" applyFill="1" applyBorder="1" applyAlignment="1">
      <alignment vertical="top"/>
      <protection/>
    </xf>
    <xf numFmtId="174" fontId="6" fillId="0" borderId="18" xfId="65" applyNumberFormat="1" applyFont="1" applyFill="1" applyBorder="1" applyAlignment="1">
      <alignment horizontal="right" vertical="top"/>
      <protection/>
    </xf>
    <xf numFmtId="174" fontId="2" fillId="33" borderId="11" xfId="63" applyNumberFormat="1" applyFont="1" applyFill="1" applyBorder="1" applyAlignment="1" applyProtection="1">
      <alignment horizontal="right" vertical="top"/>
      <protection locked="0"/>
    </xf>
    <xf numFmtId="0" fontId="71" fillId="33" borderId="10" xfId="65" applyNumberFormat="1" applyFont="1" applyFill="1" applyBorder="1" applyAlignment="1" applyProtection="1">
      <alignment vertical="center" wrapText="1"/>
      <protection locked="0"/>
    </xf>
    <xf numFmtId="177" fontId="72" fillId="33" borderId="10" xfId="75" applyNumberFormat="1" applyFont="1" applyFill="1" applyBorder="1" applyAlignment="1" applyProtection="1">
      <alignment horizontal="center" vertical="center"/>
      <protection locked="0"/>
    </xf>
    <xf numFmtId="0" fontId="3" fillId="0" borderId="11" xfId="65" applyNumberFormat="1" applyFont="1" applyFill="1" applyBorder="1" applyAlignment="1">
      <alignment vertical="center" wrapText="1"/>
      <protection/>
    </xf>
    <xf numFmtId="0" fontId="2" fillId="33" borderId="13" xfId="65" applyNumberFormat="1" applyFont="1" applyFill="1" applyBorder="1" applyAlignment="1" applyProtection="1">
      <alignment horizontal="left" vertical="top"/>
      <protection locked="0"/>
    </xf>
    <xf numFmtId="0" fontId="2" fillId="0" borderId="15" xfId="65" applyNumberFormat="1" applyFont="1" applyFill="1" applyBorder="1" applyAlignment="1" applyProtection="1">
      <alignment horizontal="left" vertical="top"/>
      <protection locked="0"/>
    </xf>
    <xf numFmtId="0" fontId="2" fillId="0" borderId="17" xfId="65" applyNumberFormat="1" applyFont="1" applyFill="1" applyBorder="1" applyAlignment="1" applyProtection="1">
      <alignment horizontal="left" vertical="top"/>
      <protection locked="0"/>
    </xf>
    <xf numFmtId="2" fontId="2" fillId="0" borderId="16" xfId="65" applyNumberFormat="1" applyFont="1" applyFill="1" applyBorder="1" applyAlignment="1">
      <alignment horizontal="right" vertical="center"/>
      <protection/>
    </xf>
    <xf numFmtId="2" fontId="6" fillId="0" borderId="11" xfId="65" applyNumberFormat="1" applyFont="1" applyFill="1" applyBorder="1" applyAlignment="1">
      <alignment vertical="center"/>
      <protection/>
    </xf>
    <xf numFmtId="2" fontId="73" fillId="0" borderId="11" xfId="65" applyNumberFormat="1" applyFont="1" applyFill="1" applyBorder="1" applyAlignment="1">
      <alignment vertical="top"/>
      <protection/>
    </xf>
    <xf numFmtId="0" fontId="17" fillId="0" borderId="11" xfId="0" applyFont="1" applyFill="1" applyBorder="1" applyAlignment="1">
      <alignment horizontal="center" vertical="center" wrapText="1"/>
    </xf>
    <xf numFmtId="2" fontId="17" fillId="0" borderId="13" xfId="0" applyNumberFormat="1" applyFont="1" applyFill="1" applyBorder="1" applyAlignment="1">
      <alignment vertical="center" wrapText="1"/>
    </xf>
    <xf numFmtId="0" fontId="3" fillId="0" borderId="11" xfId="60" applyFont="1" applyFill="1" applyBorder="1" applyAlignment="1">
      <alignment horizontal="justify" vertical="top" wrapText="1"/>
      <protection/>
    </xf>
    <xf numFmtId="0" fontId="3" fillId="0" borderId="11" xfId="67" applyFont="1" applyFill="1" applyBorder="1" applyAlignment="1">
      <alignment horizontal="justify" vertical="top" wrapText="1"/>
      <protection/>
    </xf>
    <xf numFmtId="0" fontId="3" fillId="0" borderId="11" xfId="68" applyFont="1" applyFill="1" applyBorder="1" applyAlignment="1">
      <alignment horizontal="justify" vertical="top" wrapText="1"/>
      <protection/>
    </xf>
    <xf numFmtId="0" fontId="3" fillId="0" borderId="11" xfId="69" applyFont="1" applyFill="1" applyBorder="1" applyAlignment="1">
      <alignment horizontal="justify" vertical="top" wrapText="1"/>
      <protection/>
    </xf>
    <xf numFmtId="0" fontId="3" fillId="0" borderId="11" xfId="57" applyFont="1" applyFill="1" applyBorder="1" applyAlignment="1">
      <alignment horizontal="justify" vertical="top" wrapText="1"/>
      <protection/>
    </xf>
    <xf numFmtId="0" fontId="3" fillId="0" borderId="11" xfId="70" applyFont="1" applyFill="1" applyBorder="1" applyAlignment="1">
      <alignment horizontal="justify" vertical="top" wrapText="1"/>
      <protection/>
    </xf>
    <xf numFmtId="0" fontId="3" fillId="0" borderId="11" xfId="62" applyFont="1" applyFill="1" applyBorder="1" applyAlignment="1">
      <alignment horizontal="justify" vertical="top" wrapText="1"/>
      <protection/>
    </xf>
    <xf numFmtId="0" fontId="3" fillId="0" borderId="11" xfId="59" applyFont="1" applyFill="1" applyBorder="1" applyAlignment="1">
      <alignment horizontal="justify" vertical="top" wrapText="1"/>
      <protection/>
    </xf>
    <xf numFmtId="0" fontId="3" fillId="0" borderId="11" xfId="58" applyFont="1" applyFill="1" applyBorder="1" applyAlignment="1">
      <alignment horizontal="justify" vertical="top" wrapText="1"/>
      <protection/>
    </xf>
    <xf numFmtId="0" fontId="3" fillId="0" borderId="11" xfId="61" applyFont="1" applyFill="1" applyBorder="1" applyAlignment="1">
      <alignment horizontal="justify" vertical="top" wrapText="1"/>
      <protection/>
    </xf>
    <xf numFmtId="0" fontId="18" fillId="0" borderId="11" xfId="0" applyFont="1" applyFill="1" applyBorder="1" applyAlignment="1">
      <alignment horizontal="center" vertical="top" wrapText="1"/>
    </xf>
    <xf numFmtId="174" fontId="17" fillId="0" borderId="13" xfId="0" applyNumberFormat="1" applyFont="1" applyFill="1" applyBorder="1" applyAlignment="1" applyProtection="1">
      <alignment vertical="center" wrapText="1"/>
      <protection/>
    </xf>
    <xf numFmtId="0" fontId="17" fillId="0" borderId="11" xfId="0" applyFont="1" applyFill="1" applyBorder="1" applyAlignment="1" applyProtection="1">
      <alignment horizontal="center" vertical="center" wrapText="1"/>
      <protection/>
    </xf>
    <xf numFmtId="0" fontId="3" fillId="0" borderId="11" xfId="65" applyNumberFormat="1" applyFont="1" applyFill="1" applyBorder="1" applyAlignment="1" applyProtection="1">
      <alignment vertical="top"/>
      <protection/>
    </xf>
    <xf numFmtId="0" fontId="3" fillId="0" borderId="11" xfId="63" applyNumberFormat="1" applyFont="1" applyFill="1" applyBorder="1" applyAlignment="1" applyProtection="1">
      <alignment vertical="top"/>
      <protection/>
    </xf>
    <xf numFmtId="0" fontId="2" fillId="0" borderId="11" xfId="63" applyNumberFormat="1" applyFont="1" applyFill="1" applyBorder="1" applyAlignment="1" applyProtection="1">
      <alignment horizontal="left" vertical="top"/>
      <protection/>
    </xf>
    <xf numFmtId="174" fontId="2" fillId="0" borderId="11" xfId="63" applyNumberFormat="1" applyFont="1" applyFill="1" applyBorder="1" applyAlignment="1" applyProtection="1">
      <alignment horizontal="right" vertical="top"/>
      <protection/>
    </xf>
    <xf numFmtId="0" fontId="2" fillId="0" borderId="10" xfId="63" applyNumberFormat="1" applyFont="1" applyFill="1" applyBorder="1" applyAlignment="1" applyProtection="1">
      <alignment horizontal="center" vertical="top" wrapText="1"/>
      <protection/>
    </xf>
    <xf numFmtId="0" fontId="2" fillId="0" borderId="11" xfId="63" applyNumberFormat="1" applyFont="1" applyFill="1" applyBorder="1" applyAlignment="1" applyProtection="1">
      <alignment horizontal="center" vertical="top" wrapText="1"/>
      <protection/>
    </xf>
    <xf numFmtId="2" fontId="2" fillId="0" borderId="16" xfId="65" applyNumberFormat="1" applyFont="1" applyFill="1" applyBorder="1" applyAlignment="1" applyProtection="1">
      <alignment horizontal="right" vertical="center"/>
      <protection/>
    </xf>
    <xf numFmtId="174" fontId="2" fillId="0" borderId="16" xfId="64" applyNumberFormat="1" applyFont="1" applyFill="1" applyBorder="1" applyAlignment="1" applyProtection="1">
      <alignment horizontal="right" vertical="top"/>
      <protection/>
    </xf>
    <xf numFmtId="0" fontId="3" fillId="0" borderId="11" xfId="65" applyNumberFormat="1" applyFont="1" applyFill="1" applyBorder="1" applyAlignment="1" applyProtection="1">
      <alignment vertical="center" wrapText="1"/>
      <protection/>
    </xf>
    <xf numFmtId="0" fontId="2" fillId="0" borderId="13" xfId="63" applyNumberFormat="1" applyFont="1" applyFill="1" applyBorder="1" applyAlignment="1">
      <alignment horizontal="center" vertical="center" wrapText="1"/>
      <protection/>
    </xf>
    <xf numFmtId="0" fontId="2" fillId="0" borderId="15" xfId="63" applyNumberFormat="1" applyFont="1" applyFill="1" applyBorder="1" applyAlignment="1">
      <alignment horizontal="center" vertical="center" wrapText="1"/>
      <protection/>
    </xf>
    <xf numFmtId="0" fontId="2" fillId="0" borderId="17" xfId="63" applyNumberFormat="1" applyFont="1" applyFill="1" applyBorder="1" applyAlignment="1">
      <alignment horizontal="center" vertical="center" wrapText="1"/>
      <protection/>
    </xf>
    <xf numFmtId="0" fontId="6" fillId="0" borderId="13" xfId="65" applyNumberFormat="1" applyFont="1" applyFill="1" applyBorder="1" applyAlignment="1">
      <alignment horizontal="center" vertical="top" wrapText="1"/>
      <protection/>
    </xf>
    <xf numFmtId="0" fontId="6" fillId="0" borderId="15" xfId="65" applyNumberFormat="1" applyFont="1" applyFill="1" applyBorder="1" applyAlignment="1">
      <alignment horizontal="center" vertical="top" wrapText="1"/>
      <protection/>
    </xf>
    <xf numFmtId="0" fontId="6" fillId="0" borderId="17" xfId="65" applyNumberFormat="1" applyFont="1" applyFill="1" applyBorder="1" applyAlignment="1">
      <alignment horizontal="center" vertical="top" wrapText="1"/>
      <protection/>
    </xf>
    <xf numFmtId="0" fontId="74" fillId="0" borderId="0" xfId="63" applyNumberFormat="1" applyFont="1" applyFill="1" applyBorder="1" applyAlignment="1">
      <alignment horizontal="right" vertical="top"/>
      <protection/>
    </xf>
    <xf numFmtId="0" fontId="5" fillId="0" borderId="0" xfId="63" applyNumberFormat="1" applyFont="1" applyFill="1" applyBorder="1" applyAlignment="1">
      <alignment horizontal="left" vertical="center" wrapText="1"/>
      <protection/>
    </xf>
    <xf numFmtId="0" fontId="64" fillId="0" borderId="19" xfId="63"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14" xfId="60"/>
    <cellStyle name="Normal 18" xfId="61"/>
    <cellStyle name="Normal 19"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Percent 3"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8"/>
  <sheetViews>
    <sheetView showGridLines="0" view="pageBreakPreview" zoomScale="60" zoomScaleNormal="70" zoomScalePageLayoutView="0" workbookViewId="0" topLeftCell="A1">
      <selection activeCell="D36" sqref="D36"/>
    </sheetView>
  </sheetViews>
  <sheetFormatPr defaultColWidth="9.140625" defaultRowHeight="15"/>
  <cols>
    <col min="1" max="1" width="14.8515625" style="25" customWidth="1"/>
    <col min="2" max="2" width="76.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95" t="str">
        <f>B2&amp;" BoQ"</f>
        <v>Percentage BoQ</v>
      </c>
      <c r="B1" s="95"/>
      <c r="C1" s="95"/>
      <c r="D1" s="95"/>
      <c r="E1" s="95"/>
      <c r="F1" s="95"/>
      <c r="G1" s="95"/>
      <c r="H1" s="95"/>
      <c r="I1" s="95"/>
      <c r="J1" s="95"/>
      <c r="K1" s="95"/>
      <c r="L1" s="95"/>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96" t="s">
        <v>57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6"/>
      <c r="IF4" s="6"/>
      <c r="IG4" s="6"/>
      <c r="IH4" s="6"/>
      <c r="II4" s="6"/>
    </row>
    <row r="5" spans="1:243" s="5" customFormat="1" ht="30.75" customHeight="1">
      <c r="A5" s="96" t="s">
        <v>79</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6"/>
      <c r="IF5" s="6"/>
      <c r="IG5" s="6"/>
      <c r="IH5" s="6"/>
      <c r="II5" s="6"/>
    </row>
    <row r="6" spans="1:243" s="5" customFormat="1" ht="30.75" customHeight="1">
      <c r="A6" s="96" t="s">
        <v>80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6"/>
      <c r="IF6" s="6"/>
      <c r="IG6" s="6"/>
      <c r="IH6" s="6"/>
      <c r="II6" s="6"/>
    </row>
    <row r="7" spans="1:243" s="5" customFormat="1" ht="29.25" customHeight="1" hidden="1">
      <c r="A7" s="97" t="s">
        <v>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6"/>
      <c r="IF7" s="6"/>
      <c r="IG7" s="6"/>
      <c r="IH7" s="6"/>
      <c r="II7" s="6"/>
    </row>
    <row r="8" spans="1:243" s="7" customFormat="1" ht="58.5" customHeight="1">
      <c r="A8" s="28" t="s">
        <v>50</v>
      </c>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1"/>
      <c r="IE8" s="8"/>
      <c r="IF8" s="8"/>
      <c r="IG8" s="8"/>
      <c r="IH8" s="8"/>
      <c r="II8" s="8"/>
    </row>
    <row r="9" spans="1:243" s="9" customFormat="1" ht="61.5" customHeight="1">
      <c r="A9" s="89" t="s">
        <v>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1"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56.75">
      <c r="A13" s="31">
        <v>1</v>
      </c>
      <c r="B13" s="67" t="s">
        <v>81</v>
      </c>
      <c r="C13" s="32"/>
      <c r="D13" s="78"/>
      <c r="E13" s="79"/>
      <c r="F13" s="78"/>
      <c r="G13" s="15"/>
      <c r="H13" s="15"/>
      <c r="I13" s="80" t="s">
        <v>35</v>
      </c>
      <c r="J13" s="81">
        <f aca="true" t="shared" si="0" ref="J13:J33">IF(I13="Less(-)",-1,1)</f>
        <v>1</v>
      </c>
      <c r="K13" s="82" t="s">
        <v>45</v>
      </c>
      <c r="L13" s="82" t="s">
        <v>6</v>
      </c>
      <c r="M13" s="83">
        <v>0</v>
      </c>
      <c r="N13" s="15"/>
      <c r="O13" s="15"/>
      <c r="P13" s="84"/>
      <c r="Q13" s="15"/>
      <c r="R13" s="15"/>
      <c r="S13" s="84"/>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6"/>
      <c r="BB13" s="87"/>
      <c r="BC13" s="88"/>
      <c r="IE13" s="19">
        <v>1.01</v>
      </c>
      <c r="IF13" s="19" t="s">
        <v>36</v>
      </c>
      <c r="IG13" s="19" t="s">
        <v>33</v>
      </c>
      <c r="IH13" s="19">
        <v>123.223</v>
      </c>
      <c r="II13" s="19" t="s">
        <v>34</v>
      </c>
    </row>
    <row r="14" spans="1:243" s="18" customFormat="1" ht="28.5">
      <c r="A14" s="77">
        <v>1.1</v>
      </c>
      <c r="B14" s="67" t="s">
        <v>58</v>
      </c>
      <c r="C14" s="32">
        <v>3</v>
      </c>
      <c r="D14" s="66">
        <v>113858.83</v>
      </c>
      <c r="E14" s="65" t="s">
        <v>54</v>
      </c>
      <c r="F14" s="66">
        <v>17.9</v>
      </c>
      <c r="G14" s="20"/>
      <c r="H14" s="20"/>
      <c r="I14" s="33" t="s">
        <v>35</v>
      </c>
      <c r="J14" s="16">
        <f aca="true" t="shared" si="1" ref="J14:J23">IF(I14="Less(-)",-1,1)</f>
        <v>1</v>
      </c>
      <c r="K14" s="17" t="s">
        <v>45</v>
      </c>
      <c r="L14" s="17" t="s">
        <v>6</v>
      </c>
      <c r="M14" s="55"/>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 aca="true" t="shared" si="2" ref="BA14:BA23">total_amount_ba($B$2,$D$2,D14,F14,J14,K14,M14)</f>
        <v>2038073.06</v>
      </c>
      <c r="BB14" s="52">
        <f aca="true" t="shared" si="3" ref="BB14:BB23">BA14+SUM(N14:AZ14)</f>
        <v>2038073.06</v>
      </c>
      <c r="BC14" s="58" t="str">
        <f>SpellNumber(L14,BB14)</f>
        <v>INR  Twenty Lakh Thirty Eight Thousand  &amp;Seventy Three  and Paise Six Only</v>
      </c>
      <c r="IE14" s="19">
        <v>1.02</v>
      </c>
      <c r="IF14" s="19" t="s">
        <v>37</v>
      </c>
      <c r="IG14" s="19" t="s">
        <v>38</v>
      </c>
      <c r="IH14" s="19">
        <v>213</v>
      </c>
      <c r="II14" s="19" t="s">
        <v>34</v>
      </c>
    </row>
    <row r="15" spans="1:243" s="18" customFormat="1" ht="42.75">
      <c r="A15" s="77">
        <v>1.2</v>
      </c>
      <c r="B15" s="67" t="s">
        <v>59</v>
      </c>
      <c r="C15" s="32">
        <v>4</v>
      </c>
      <c r="D15" s="66">
        <v>59062.34</v>
      </c>
      <c r="E15" s="65" t="s">
        <v>54</v>
      </c>
      <c r="F15" s="66">
        <v>34.6</v>
      </c>
      <c r="G15" s="20"/>
      <c r="H15" s="20"/>
      <c r="I15" s="33" t="s">
        <v>35</v>
      </c>
      <c r="J15" s="16">
        <f t="shared" si="1"/>
        <v>1</v>
      </c>
      <c r="K15" s="17" t="s">
        <v>45</v>
      </c>
      <c r="L15" s="17" t="s">
        <v>6</v>
      </c>
      <c r="M15" s="55"/>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 t="shared" si="2"/>
        <v>2043556.96</v>
      </c>
      <c r="BB15" s="52">
        <f t="shared" si="3"/>
        <v>2043556.96</v>
      </c>
      <c r="BC15" s="58" t="str">
        <f>SpellNumber(L15,BB15)</f>
        <v>INR  Twenty Lakh Forty Three Thousand Five Hundred &amp; Fifty Six  and Paise Ninety Six Only</v>
      </c>
      <c r="IE15" s="19">
        <v>2</v>
      </c>
      <c r="IF15" s="19" t="s">
        <v>32</v>
      </c>
      <c r="IG15" s="19" t="s">
        <v>39</v>
      </c>
      <c r="IH15" s="19">
        <v>10</v>
      </c>
      <c r="II15" s="19" t="s">
        <v>34</v>
      </c>
    </row>
    <row r="16" spans="1:243" s="18" customFormat="1" ht="28.5">
      <c r="A16" s="77">
        <v>1.3</v>
      </c>
      <c r="B16" s="67" t="s">
        <v>60</v>
      </c>
      <c r="C16" s="32">
        <v>5</v>
      </c>
      <c r="D16" s="66">
        <v>37330.52</v>
      </c>
      <c r="E16" s="65" t="s">
        <v>54</v>
      </c>
      <c r="F16" s="66">
        <v>46.9</v>
      </c>
      <c r="G16" s="20"/>
      <c r="H16" s="20"/>
      <c r="I16" s="33" t="s">
        <v>35</v>
      </c>
      <c r="J16" s="16">
        <f t="shared" si="1"/>
        <v>1</v>
      </c>
      <c r="K16" s="17" t="s">
        <v>45</v>
      </c>
      <c r="L16" s="17" t="s">
        <v>6</v>
      </c>
      <c r="M16" s="55"/>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 t="shared" si="2"/>
        <v>1750801.39</v>
      </c>
      <c r="BB16" s="52">
        <f t="shared" si="3"/>
        <v>1750801.39</v>
      </c>
      <c r="BC16" s="58" t="str">
        <f aca="true" t="shared" si="4" ref="BC16:BC23">SpellNumber(L16,BB16)</f>
        <v>INR  Seventeen Lakh Fifty Thousand Eight Hundred &amp; One  and Paise Thirty Nine Only</v>
      </c>
      <c r="IE16" s="19">
        <v>3</v>
      </c>
      <c r="IF16" s="19" t="s">
        <v>40</v>
      </c>
      <c r="IG16" s="19" t="s">
        <v>41</v>
      </c>
      <c r="IH16" s="19">
        <v>10</v>
      </c>
      <c r="II16" s="19" t="s">
        <v>34</v>
      </c>
    </row>
    <row r="17" spans="1:243" s="18" customFormat="1" ht="228">
      <c r="A17" s="77">
        <v>2</v>
      </c>
      <c r="B17" s="67" t="s">
        <v>82</v>
      </c>
      <c r="C17" s="32">
        <v>6</v>
      </c>
      <c r="D17" s="66">
        <v>303528.1</v>
      </c>
      <c r="E17" s="65" t="s">
        <v>54</v>
      </c>
      <c r="F17" s="66">
        <v>232.25</v>
      </c>
      <c r="G17" s="20"/>
      <c r="H17" s="20"/>
      <c r="I17" s="33" t="s">
        <v>35</v>
      </c>
      <c r="J17" s="16">
        <f t="shared" si="1"/>
        <v>1</v>
      </c>
      <c r="K17" s="17" t="s">
        <v>45</v>
      </c>
      <c r="L17" s="17" t="s">
        <v>6</v>
      </c>
      <c r="M17" s="55"/>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2">
        <f t="shared" si="2"/>
        <v>70494401.23</v>
      </c>
      <c r="BB17" s="52">
        <f t="shared" si="3"/>
        <v>70494401.23</v>
      </c>
      <c r="BC17" s="58" t="str">
        <f t="shared" si="4"/>
        <v>INR  Seven Crore Four Lakh Ninety Four Thousand Four Hundred &amp; One  and Paise Twenty Three Only</v>
      </c>
      <c r="IE17" s="19">
        <v>1.01</v>
      </c>
      <c r="IF17" s="19" t="s">
        <v>36</v>
      </c>
      <c r="IG17" s="19" t="s">
        <v>33</v>
      </c>
      <c r="IH17" s="19">
        <v>123.223</v>
      </c>
      <c r="II17" s="19" t="s">
        <v>34</v>
      </c>
    </row>
    <row r="18" spans="1:243" s="18" customFormat="1" ht="151.5">
      <c r="A18" s="31">
        <v>3</v>
      </c>
      <c r="B18" s="67" t="s">
        <v>61</v>
      </c>
      <c r="C18" s="32">
        <v>7</v>
      </c>
      <c r="D18" s="66">
        <v>7714.7</v>
      </c>
      <c r="E18" s="65" t="s">
        <v>54</v>
      </c>
      <c r="F18" s="66">
        <v>77.7</v>
      </c>
      <c r="G18" s="20"/>
      <c r="H18" s="20"/>
      <c r="I18" s="33" t="s">
        <v>35</v>
      </c>
      <c r="J18" s="16">
        <f t="shared" si="1"/>
        <v>1</v>
      </c>
      <c r="K18" s="17" t="s">
        <v>45</v>
      </c>
      <c r="L18" s="17" t="s">
        <v>6</v>
      </c>
      <c r="M18" s="55"/>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7"/>
      <c r="AV18" s="34"/>
      <c r="AW18" s="34"/>
      <c r="AX18" s="34"/>
      <c r="AY18" s="34"/>
      <c r="AZ18" s="34"/>
      <c r="BA18" s="62">
        <f t="shared" si="2"/>
        <v>599432.19</v>
      </c>
      <c r="BB18" s="52">
        <f t="shared" si="3"/>
        <v>599432.19</v>
      </c>
      <c r="BC18" s="58" t="str">
        <f t="shared" si="4"/>
        <v>INR  Five Lakh Ninety Nine Thousand Four Hundred &amp; Thirty Two  and Paise Nineteen Only</v>
      </c>
      <c r="IE18" s="19">
        <v>1.02</v>
      </c>
      <c r="IF18" s="19" t="s">
        <v>37</v>
      </c>
      <c r="IG18" s="19" t="s">
        <v>38</v>
      </c>
      <c r="IH18" s="19">
        <v>213</v>
      </c>
      <c r="II18" s="19" t="s">
        <v>34</v>
      </c>
    </row>
    <row r="19" spans="1:243" s="18" customFormat="1" ht="123.75">
      <c r="A19" s="31">
        <v>4</v>
      </c>
      <c r="B19" s="68" t="s">
        <v>62</v>
      </c>
      <c r="C19" s="32">
        <v>8</v>
      </c>
      <c r="D19" s="66">
        <v>673.64</v>
      </c>
      <c r="E19" s="65" t="s">
        <v>54</v>
      </c>
      <c r="F19" s="66">
        <v>21.5</v>
      </c>
      <c r="G19" s="20"/>
      <c r="H19" s="20"/>
      <c r="I19" s="33" t="s">
        <v>35</v>
      </c>
      <c r="J19" s="16">
        <f t="shared" si="1"/>
        <v>1</v>
      </c>
      <c r="K19" s="17" t="s">
        <v>45</v>
      </c>
      <c r="L19" s="17" t="s">
        <v>6</v>
      </c>
      <c r="M19" s="55"/>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2">
        <f t="shared" si="2"/>
        <v>14483.26</v>
      </c>
      <c r="BB19" s="52">
        <f t="shared" si="3"/>
        <v>14483.26</v>
      </c>
      <c r="BC19" s="58" t="str">
        <f t="shared" si="4"/>
        <v>INR  Fourteen Thousand Four Hundred &amp; Eighty Three  and Paise Twenty Six Only</v>
      </c>
      <c r="IE19" s="19">
        <v>2</v>
      </c>
      <c r="IF19" s="19" t="s">
        <v>32</v>
      </c>
      <c r="IG19" s="19" t="s">
        <v>39</v>
      </c>
      <c r="IH19" s="19">
        <v>10</v>
      </c>
      <c r="II19" s="19" t="s">
        <v>34</v>
      </c>
    </row>
    <row r="20" spans="1:243" s="18" customFormat="1" ht="165">
      <c r="A20" s="31">
        <v>5</v>
      </c>
      <c r="B20" s="69" t="s">
        <v>63</v>
      </c>
      <c r="C20" s="32">
        <v>9</v>
      </c>
      <c r="D20" s="66">
        <v>180</v>
      </c>
      <c r="E20" s="65" t="s">
        <v>56</v>
      </c>
      <c r="F20" s="66">
        <v>1398.6</v>
      </c>
      <c r="G20" s="20"/>
      <c r="H20" s="20"/>
      <c r="I20" s="33" t="s">
        <v>35</v>
      </c>
      <c r="J20" s="16">
        <f t="shared" si="1"/>
        <v>1</v>
      </c>
      <c r="K20" s="17" t="s">
        <v>45</v>
      </c>
      <c r="L20" s="17" t="s">
        <v>6</v>
      </c>
      <c r="M20" s="55"/>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62">
        <f t="shared" si="2"/>
        <v>251748</v>
      </c>
      <c r="BB20" s="52">
        <f t="shared" si="3"/>
        <v>251748</v>
      </c>
      <c r="BC20" s="58" t="str">
        <f t="shared" si="4"/>
        <v>INR  Two Lakh Fifty One Thousand Seven Hundred &amp; Forty Eight  Only</v>
      </c>
      <c r="IE20" s="19">
        <v>3</v>
      </c>
      <c r="IF20" s="19" t="s">
        <v>40</v>
      </c>
      <c r="IG20" s="19" t="s">
        <v>41</v>
      </c>
      <c r="IH20" s="19">
        <v>10</v>
      </c>
      <c r="II20" s="19" t="s">
        <v>34</v>
      </c>
    </row>
    <row r="21" spans="1:243" s="18" customFormat="1" ht="138">
      <c r="A21" s="31">
        <v>6</v>
      </c>
      <c r="B21" s="70" t="s">
        <v>64</v>
      </c>
      <c r="C21" s="32">
        <v>10</v>
      </c>
      <c r="D21" s="66">
        <v>183.23</v>
      </c>
      <c r="E21" s="65" t="s">
        <v>54</v>
      </c>
      <c r="F21" s="66">
        <v>5452.3</v>
      </c>
      <c r="G21" s="20"/>
      <c r="H21" s="20"/>
      <c r="I21" s="33" t="s">
        <v>35</v>
      </c>
      <c r="J21" s="16">
        <f t="shared" si="1"/>
        <v>1</v>
      </c>
      <c r="K21" s="17" t="s">
        <v>45</v>
      </c>
      <c r="L21" s="17" t="s">
        <v>6</v>
      </c>
      <c r="M21" s="55"/>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62">
        <f t="shared" si="2"/>
        <v>999024.93</v>
      </c>
      <c r="BB21" s="52">
        <f t="shared" si="3"/>
        <v>999024.93</v>
      </c>
      <c r="BC21" s="58" t="str">
        <f t="shared" si="4"/>
        <v>INR  Nine Lakh Ninety Nine Thousand  &amp;Twenty Four  and Paise Ninety Three Only</v>
      </c>
      <c r="IE21" s="19">
        <v>1.01</v>
      </c>
      <c r="IF21" s="19" t="s">
        <v>36</v>
      </c>
      <c r="IG21" s="19" t="s">
        <v>33</v>
      </c>
      <c r="IH21" s="19">
        <v>123.223</v>
      </c>
      <c r="II21" s="19" t="s">
        <v>34</v>
      </c>
    </row>
    <row r="22" spans="1:243" s="18" customFormat="1" ht="123.75">
      <c r="A22" s="31">
        <v>7</v>
      </c>
      <c r="B22" s="71" t="s">
        <v>65</v>
      </c>
      <c r="C22" s="32">
        <v>11</v>
      </c>
      <c r="D22" s="66">
        <v>228.83</v>
      </c>
      <c r="E22" s="65" t="s">
        <v>78</v>
      </c>
      <c r="F22" s="66">
        <v>6118</v>
      </c>
      <c r="G22" s="20"/>
      <c r="H22" s="20"/>
      <c r="I22" s="33" t="s">
        <v>35</v>
      </c>
      <c r="J22" s="16">
        <f t="shared" si="1"/>
        <v>1</v>
      </c>
      <c r="K22" s="17" t="s">
        <v>45</v>
      </c>
      <c r="L22" s="17" t="s">
        <v>6</v>
      </c>
      <c r="M22" s="55"/>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62">
        <f t="shared" si="2"/>
        <v>1399981.94</v>
      </c>
      <c r="BB22" s="52">
        <f t="shared" si="3"/>
        <v>1399981.94</v>
      </c>
      <c r="BC22" s="58" t="str">
        <f t="shared" si="4"/>
        <v>INR  Thirteen Lakh Ninety Nine Thousand Nine Hundred &amp; Eighty One  and Paise Ninety Four Only</v>
      </c>
      <c r="IE22" s="19">
        <v>1.02</v>
      </c>
      <c r="IF22" s="19" t="s">
        <v>37</v>
      </c>
      <c r="IG22" s="19" t="s">
        <v>38</v>
      </c>
      <c r="IH22" s="19">
        <v>213</v>
      </c>
      <c r="II22" s="19" t="s">
        <v>34</v>
      </c>
    </row>
    <row r="23" spans="1:243" s="18" customFormat="1" ht="192.75">
      <c r="A23" s="31">
        <v>8</v>
      </c>
      <c r="B23" s="72" t="s">
        <v>66</v>
      </c>
      <c r="C23" s="32">
        <v>12</v>
      </c>
      <c r="D23" s="66">
        <v>21.6</v>
      </c>
      <c r="E23" s="65" t="s">
        <v>54</v>
      </c>
      <c r="F23" s="66">
        <v>5077</v>
      </c>
      <c r="G23" s="20"/>
      <c r="H23" s="20"/>
      <c r="I23" s="33" t="s">
        <v>35</v>
      </c>
      <c r="J23" s="16">
        <f t="shared" si="1"/>
        <v>1</v>
      </c>
      <c r="K23" s="17" t="s">
        <v>45</v>
      </c>
      <c r="L23" s="17" t="s">
        <v>6</v>
      </c>
      <c r="M23" s="55"/>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62">
        <f t="shared" si="2"/>
        <v>109663.2</v>
      </c>
      <c r="BB23" s="52">
        <f t="shared" si="3"/>
        <v>109663.2</v>
      </c>
      <c r="BC23" s="58" t="str">
        <f t="shared" si="4"/>
        <v>INR  One Lakh Nine Thousand Six Hundred &amp; Sixty Three  and Paise Twenty Only</v>
      </c>
      <c r="IE23" s="19">
        <v>2</v>
      </c>
      <c r="IF23" s="19" t="s">
        <v>32</v>
      </c>
      <c r="IG23" s="19" t="s">
        <v>39</v>
      </c>
      <c r="IH23" s="19">
        <v>10</v>
      </c>
      <c r="II23" s="19" t="s">
        <v>34</v>
      </c>
    </row>
    <row r="24" spans="1:243" s="18" customFormat="1" ht="192.75">
      <c r="A24" s="31">
        <v>9</v>
      </c>
      <c r="B24" s="72" t="s">
        <v>67</v>
      </c>
      <c r="C24" s="32">
        <v>13</v>
      </c>
      <c r="D24" s="66">
        <v>54.29</v>
      </c>
      <c r="E24" s="65" t="s">
        <v>54</v>
      </c>
      <c r="F24" s="66">
        <v>4394.7</v>
      </c>
      <c r="G24" s="20"/>
      <c r="H24" s="20"/>
      <c r="I24" s="33" t="s">
        <v>35</v>
      </c>
      <c r="J24" s="16">
        <f t="shared" si="0"/>
        <v>1</v>
      </c>
      <c r="K24" s="17" t="s">
        <v>45</v>
      </c>
      <c r="L24" s="17" t="s">
        <v>6</v>
      </c>
      <c r="M24" s="55"/>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62">
        <f aca="true" t="shared" si="5" ref="BA24:BA33">total_amount_ba($B$2,$D$2,D24,F24,J24,K24,M24)</f>
        <v>238588.26</v>
      </c>
      <c r="BB24" s="52">
        <f aca="true" t="shared" si="6" ref="BB24:BB33">BA24+SUM(N24:AZ24)</f>
        <v>238588.26</v>
      </c>
      <c r="BC24" s="58" t="str">
        <f aca="true" t="shared" si="7" ref="BC24:BC33">SpellNumber(L24,BB24)</f>
        <v>INR  Two Lakh Thirty Eight Thousand Five Hundred &amp; Eighty Eight  and Paise Twenty Six Only</v>
      </c>
      <c r="IE24" s="19">
        <v>1.02</v>
      </c>
      <c r="IF24" s="19" t="s">
        <v>37</v>
      </c>
      <c r="IG24" s="19" t="s">
        <v>38</v>
      </c>
      <c r="IH24" s="19">
        <v>213</v>
      </c>
      <c r="II24" s="19" t="s">
        <v>34</v>
      </c>
    </row>
    <row r="25" spans="1:243" s="18" customFormat="1" ht="96">
      <c r="A25" s="31">
        <v>10</v>
      </c>
      <c r="B25" s="73" t="s">
        <v>68</v>
      </c>
      <c r="C25" s="32">
        <v>14</v>
      </c>
      <c r="D25" s="66">
        <v>2864.7</v>
      </c>
      <c r="E25" s="65" t="s">
        <v>54</v>
      </c>
      <c r="F25" s="66">
        <v>16.7</v>
      </c>
      <c r="G25" s="20"/>
      <c r="H25" s="20"/>
      <c r="I25" s="33" t="s">
        <v>35</v>
      </c>
      <c r="J25" s="16">
        <f t="shared" si="0"/>
        <v>1</v>
      </c>
      <c r="K25" s="17" t="s">
        <v>45</v>
      </c>
      <c r="L25" s="17" t="s">
        <v>6</v>
      </c>
      <c r="M25" s="55"/>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2">
        <f t="shared" si="5"/>
        <v>47840.49</v>
      </c>
      <c r="BB25" s="52">
        <f t="shared" si="6"/>
        <v>47840.49</v>
      </c>
      <c r="BC25" s="58" t="str">
        <f>SpellNumber(L25,BB25)</f>
        <v>INR  Forty Seven Thousand Eight Hundred &amp; Forty  and Paise Forty Nine Only</v>
      </c>
      <c r="IE25" s="19">
        <v>2</v>
      </c>
      <c r="IF25" s="19" t="s">
        <v>32</v>
      </c>
      <c r="IG25" s="19" t="s">
        <v>39</v>
      </c>
      <c r="IH25" s="19">
        <v>10</v>
      </c>
      <c r="II25" s="19" t="s">
        <v>34</v>
      </c>
    </row>
    <row r="26" spans="1:243" s="18" customFormat="1" ht="54.75">
      <c r="A26" s="31">
        <v>11</v>
      </c>
      <c r="B26" s="74" t="s">
        <v>69</v>
      </c>
      <c r="C26" s="32">
        <v>15</v>
      </c>
      <c r="D26" s="66">
        <v>205.2</v>
      </c>
      <c r="E26" s="65" t="s">
        <v>54</v>
      </c>
      <c r="F26" s="66">
        <v>503.7</v>
      </c>
      <c r="G26" s="20"/>
      <c r="H26" s="20"/>
      <c r="I26" s="33" t="s">
        <v>35</v>
      </c>
      <c r="J26" s="16">
        <f t="shared" si="0"/>
        <v>1</v>
      </c>
      <c r="K26" s="17" t="s">
        <v>45</v>
      </c>
      <c r="L26" s="17" t="s">
        <v>6</v>
      </c>
      <c r="M26" s="55"/>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2">
        <f t="shared" si="5"/>
        <v>103359.24</v>
      </c>
      <c r="BB26" s="52">
        <f t="shared" si="6"/>
        <v>103359.24</v>
      </c>
      <c r="BC26" s="58" t="str">
        <f t="shared" si="7"/>
        <v>INR  One Lakh Three Thousand Three Hundred &amp; Fifty Nine  and Paise Twenty Four Only</v>
      </c>
      <c r="IE26" s="19">
        <v>3</v>
      </c>
      <c r="IF26" s="19" t="s">
        <v>40</v>
      </c>
      <c r="IG26" s="19" t="s">
        <v>41</v>
      </c>
      <c r="IH26" s="19">
        <v>10</v>
      </c>
      <c r="II26" s="19" t="s">
        <v>34</v>
      </c>
    </row>
    <row r="27" spans="1:243" s="18" customFormat="1" ht="41.25">
      <c r="A27" s="31">
        <v>12</v>
      </c>
      <c r="B27" s="74" t="s">
        <v>70</v>
      </c>
      <c r="C27" s="32">
        <v>16</v>
      </c>
      <c r="D27" s="66">
        <v>243.9</v>
      </c>
      <c r="E27" s="65" t="s">
        <v>54</v>
      </c>
      <c r="F27" s="66">
        <v>14.3</v>
      </c>
      <c r="G27" s="20"/>
      <c r="H27" s="20"/>
      <c r="I27" s="33" t="s">
        <v>35</v>
      </c>
      <c r="J27" s="16">
        <f t="shared" si="0"/>
        <v>1</v>
      </c>
      <c r="K27" s="17" t="s">
        <v>45</v>
      </c>
      <c r="L27" s="17" t="s">
        <v>6</v>
      </c>
      <c r="M27" s="55"/>
      <c r="N27" s="20"/>
      <c r="O27" s="20"/>
      <c r="P27" s="36"/>
      <c r="Q27" s="20"/>
      <c r="R27" s="20"/>
      <c r="S27" s="36"/>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62">
        <f t="shared" si="5"/>
        <v>3487.77</v>
      </c>
      <c r="BB27" s="52">
        <f t="shared" si="6"/>
        <v>3487.77</v>
      </c>
      <c r="BC27" s="58" t="str">
        <f t="shared" si="7"/>
        <v>INR  Three Thousand Four Hundred &amp; Eighty Seven  and Paise Seventy Seven Only</v>
      </c>
      <c r="IE27" s="19">
        <v>1.01</v>
      </c>
      <c r="IF27" s="19" t="s">
        <v>36</v>
      </c>
      <c r="IG27" s="19" t="s">
        <v>33</v>
      </c>
      <c r="IH27" s="19">
        <v>123.223</v>
      </c>
      <c r="II27" s="19" t="s">
        <v>34</v>
      </c>
    </row>
    <row r="28" spans="1:243" s="18" customFormat="1" ht="123.75">
      <c r="A28" s="31">
        <v>13</v>
      </c>
      <c r="B28" s="75" t="s">
        <v>71</v>
      </c>
      <c r="C28" s="32">
        <v>17</v>
      </c>
      <c r="D28" s="66">
        <v>89.1</v>
      </c>
      <c r="E28" s="65" t="s">
        <v>54</v>
      </c>
      <c r="F28" s="66">
        <v>1689.8</v>
      </c>
      <c r="G28" s="20"/>
      <c r="H28" s="20"/>
      <c r="I28" s="33" t="s">
        <v>35</v>
      </c>
      <c r="J28" s="16">
        <f t="shared" si="0"/>
        <v>1</v>
      </c>
      <c r="K28" s="17" t="s">
        <v>45</v>
      </c>
      <c r="L28" s="17" t="s">
        <v>6</v>
      </c>
      <c r="M28" s="55"/>
      <c r="N28" s="20"/>
      <c r="O28" s="20"/>
      <c r="P28" s="36"/>
      <c r="Q28" s="20"/>
      <c r="R28" s="20"/>
      <c r="S28" s="36"/>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7"/>
      <c r="AV28" s="34"/>
      <c r="AW28" s="34"/>
      <c r="AX28" s="34"/>
      <c r="AY28" s="34"/>
      <c r="AZ28" s="34"/>
      <c r="BA28" s="62">
        <f t="shared" si="5"/>
        <v>150561.18</v>
      </c>
      <c r="BB28" s="52">
        <f t="shared" si="6"/>
        <v>150561.18</v>
      </c>
      <c r="BC28" s="58" t="str">
        <f t="shared" si="7"/>
        <v>INR  One Lakh Fifty Thousand Five Hundred &amp; Sixty One  and Paise Eighteen Only</v>
      </c>
      <c r="IE28" s="19">
        <v>1.02</v>
      </c>
      <c r="IF28" s="19" t="s">
        <v>37</v>
      </c>
      <c r="IG28" s="19" t="s">
        <v>38</v>
      </c>
      <c r="IH28" s="19">
        <v>213</v>
      </c>
      <c r="II28" s="19" t="s">
        <v>34</v>
      </c>
    </row>
    <row r="29" spans="1:243" s="18" customFormat="1" ht="54.75">
      <c r="A29" s="31">
        <v>14</v>
      </c>
      <c r="B29" s="76" t="s">
        <v>72</v>
      </c>
      <c r="C29" s="32">
        <v>18</v>
      </c>
      <c r="D29" s="66">
        <v>2.22</v>
      </c>
      <c r="E29" s="65" t="s">
        <v>55</v>
      </c>
      <c r="F29" s="66">
        <v>1237.65</v>
      </c>
      <c r="G29" s="20"/>
      <c r="H29" s="20"/>
      <c r="I29" s="33" t="s">
        <v>35</v>
      </c>
      <c r="J29" s="16">
        <f t="shared" si="0"/>
        <v>1</v>
      </c>
      <c r="K29" s="17" t="s">
        <v>45</v>
      </c>
      <c r="L29" s="17" t="s">
        <v>6</v>
      </c>
      <c r="M29" s="55"/>
      <c r="N29" s="20"/>
      <c r="O29" s="20"/>
      <c r="P29" s="36"/>
      <c r="Q29" s="20"/>
      <c r="R29" s="20"/>
      <c r="S29" s="36"/>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2">
        <f t="shared" si="5"/>
        <v>2747.58</v>
      </c>
      <c r="BB29" s="52">
        <f t="shared" si="6"/>
        <v>2747.58</v>
      </c>
      <c r="BC29" s="58" t="str">
        <f t="shared" si="7"/>
        <v>INR  Two Thousand Seven Hundred &amp; Forty Seven  and Paise Fifty Eight Only</v>
      </c>
      <c r="IE29" s="19">
        <v>2</v>
      </c>
      <c r="IF29" s="19" t="s">
        <v>32</v>
      </c>
      <c r="IG29" s="19" t="s">
        <v>39</v>
      </c>
      <c r="IH29" s="19">
        <v>10</v>
      </c>
      <c r="II29" s="19" t="s">
        <v>34</v>
      </c>
    </row>
    <row r="30" spans="1:243" s="18" customFormat="1" ht="69">
      <c r="A30" s="31">
        <v>15</v>
      </c>
      <c r="B30" s="76" t="s">
        <v>73</v>
      </c>
      <c r="C30" s="32">
        <v>19</v>
      </c>
      <c r="D30" s="66">
        <v>7.02</v>
      </c>
      <c r="E30" s="65" t="s">
        <v>56</v>
      </c>
      <c r="F30" s="66">
        <v>103.9</v>
      </c>
      <c r="G30" s="20"/>
      <c r="H30" s="20"/>
      <c r="I30" s="33" t="s">
        <v>35</v>
      </c>
      <c r="J30" s="16">
        <f t="shared" si="0"/>
        <v>1</v>
      </c>
      <c r="K30" s="17" t="s">
        <v>45</v>
      </c>
      <c r="L30" s="17" t="s">
        <v>6</v>
      </c>
      <c r="M30" s="55"/>
      <c r="N30" s="20"/>
      <c r="O30" s="20"/>
      <c r="P30" s="36"/>
      <c r="Q30" s="20"/>
      <c r="R30" s="20"/>
      <c r="S30" s="36"/>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2">
        <f t="shared" si="5"/>
        <v>729.38</v>
      </c>
      <c r="BB30" s="52">
        <f t="shared" si="6"/>
        <v>729.38</v>
      </c>
      <c r="BC30" s="58" t="str">
        <f t="shared" si="7"/>
        <v>INR  Seven Hundred &amp; Twenty Nine  and Paise Thirty Eight Only</v>
      </c>
      <c r="IE30" s="19">
        <v>3</v>
      </c>
      <c r="IF30" s="19" t="s">
        <v>40</v>
      </c>
      <c r="IG30" s="19" t="s">
        <v>41</v>
      </c>
      <c r="IH30" s="19">
        <v>10</v>
      </c>
      <c r="II30" s="19" t="s">
        <v>34</v>
      </c>
    </row>
    <row r="31" spans="1:243" s="18" customFormat="1" ht="54.75">
      <c r="A31" s="31">
        <v>16</v>
      </c>
      <c r="B31" s="76" t="s">
        <v>74</v>
      </c>
      <c r="C31" s="32">
        <v>20</v>
      </c>
      <c r="D31" s="66">
        <v>166.5</v>
      </c>
      <c r="E31" s="65" t="s">
        <v>54</v>
      </c>
      <c r="F31" s="66">
        <v>1080.7</v>
      </c>
      <c r="G31" s="20"/>
      <c r="H31" s="20"/>
      <c r="I31" s="33" t="s">
        <v>35</v>
      </c>
      <c r="J31" s="16">
        <f t="shared" si="0"/>
        <v>1</v>
      </c>
      <c r="K31" s="17" t="s">
        <v>45</v>
      </c>
      <c r="L31" s="17" t="s">
        <v>6</v>
      </c>
      <c r="M31" s="55"/>
      <c r="N31" s="20"/>
      <c r="O31" s="20"/>
      <c r="P31" s="36"/>
      <c r="Q31" s="20"/>
      <c r="R31" s="20"/>
      <c r="S31" s="36"/>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t="shared" si="5"/>
        <v>179936.55</v>
      </c>
      <c r="BB31" s="52">
        <f t="shared" si="6"/>
        <v>179936.55</v>
      </c>
      <c r="BC31" s="58" t="str">
        <f t="shared" si="7"/>
        <v>INR  One Lakh Seventy Nine Thousand Nine Hundred &amp; Thirty Six  and Paise Fifty Five Only</v>
      </c>
      <c r="IE31" s="19">
        <v>1.01</v>
      </c>
      <c r="IF31" s="19" t="s">
        <v>36</v>
      </c>
      <c r="IG31" s="19" t="s">
        <v>33</v>
      </c>
      <c r="IH31" s="19">
        <v>123.223</v>
      </c>
      <c r="II31" s="19" t="s">
        <v>34</v>
      </c>
    </row>
    <row r="32" spans="1:243" s="18" customFormat="1" ht="69">
      <c r="A32" s="31">
        <v>17</v>
      </c>
      <c r="B32" s="76" t="s">
        <v>75</v>
      </c>
      <c r="C32" s="32">
        <v>21</v>
      </c>
      <c r="D32" s="66">
        <v>29.16</v>
      </c>
      <c r="E32" s="65" t="s">
        <v>54</v>
      </c>
      <c r="F32" s="66">
        <v>2706.6</v>
      </c>
      <c r="G32" s="20"/>
      <c r="H32" s="20"/>
      <c r="I32" s="33" t="s">
        <v>35</v>
      </c>
      <c r="J32" s="16">
        <f>IF(I32="Less(-)",-1,1)</f>
        <v>1</v>
      </c>
      <c r="K32" s="17" t="s">
        <v>45</v>
      </c>
      <c r="L32" s="17" t="s">
        <v>6</v>
      </c>
      <c r="M32" s="55"/>
      <c r="N32" s="20"/>
      <c r="O32" s="20"/>
      <c r="P32" s="36"/>
      <c r="Q32" s="20"/>
      <c r="R32" s="20"/>
      <c r="S32" s="36"/>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total_amount_ba($B$2,$D$2,D32,F32,J32,K32,M32)</f>
        <v>78924.46</v>
      </c>
      <c r="BB32" s="52">
        <f>BA32+SUM(N32:AZ32)</f>
        <v>78924.46</v>
      </c>
      <c r="BC32" s="58" t="str">
        <f>SpellNumber(L32,BB32)</f>
        <v>INR  Seventy Eight Thousand Nine Hundred &amp; Twenty Four  and Paise Forty Six Only</v>
      </c>
      <c r="IE32" s="19">
        <v>1.02</v>
      </c>
      <c r="IF32" s="19" t="s">
        <v>37</v>
      </c>
      <c r="IG32" s="19" t="s">
        <v>38</v>
      </c>
      <c r="IH32" s="19">
        <v>213</v>
      </c>
      <c r="II32" s="19" t="s">
        <v>34</v>
      </c>
    </row>
    <row r="33" spans="1:243" s="18" customFormat="1" ht="82.5">
      <c r="A33" s="31">
        <v>18</v>
      </c>
      <c r="B33" s="76" t="s">
        <v>76</v>
      </c>
      <c r="C33" s="32">
        <v>22</v>
      </c>
      <c r="D33" s="66">
        <v>611.6</v>
      </c>
      <c r="E33" s="65" t="s">
        <v>55</v>
      </c>
      <c r="F33" s="66">
        <v>734.4</v>
      </c>
      <c r="G33" s="20"/>
      <c r="H33" s="20"/>
      <c r="I33" s="33" t="s">
        <v>35</v>
      </c>
      <c r="J33" s="16">
        <f t="shared" si="0"/>
        <v>1</v>
      </c>
      <c r="K33" s="17" t="s">
        <v>45</v>
      </c>
      <c r="L33" s="17" t="s">
        <v>6</v>
      </c>
      <c r="M33" s="55"/>
      <c r="N33" s="20"/>
      <c r="O33" s="20"/>
      <c r="P33" s="36"/>
      <c r="Q33" s="20"/>
      <c r="R33" s="20"/>
      <c r="S33" s="36"/>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62">
        <f t="shared" si="5"/>
        <v>449159.04</v>
      </c>
      <c r="BB33" s="52">
        <f t="shared" si="6"/>
        <v>449159.04</v>
      </c>
      <c r="BC33" s="58" t="str">
        <f t="shared" si="7"/>
        <v>INR  Four Lakh Forty Nine Thousand One Hundred &amp; Fifty Nine  and Paise Four Only</v>
      </c>
      <c r="IE33" s="19">
        <v>1.02</v>
      </c>
      <c r="IF33" s="19" t="s">
        <v>37</v>
      </c>
      <c r="IG33" s="19" t="s">
        <v>38</v>
      </c>
      <c r="IH33" s="19">
        <v>213</v>
      </c>
      <c r="II33" s="19" t="s">
        <v>34</v>
      </c>
    </row>
    <row r="34" spans="1:243" s="18" customFormat="1" ht="69">
      <c r="A34" s="31">
        <v>19</v>
      </c>
      <c r="B34" s="76" t="s">
        <v>77</v>
      </c>
      <c r="C34" s="32">
        <v>23</v>
      </c>
      <c r="D34" s="66">
        <v>195000</v>
      </c>
      <c r="E34" s="65" t="s">
        <v>55</v>
      </c>
      <c r="F34" s="66">
        <v>1.73</v>
      </c>
      <c r="G34" s="20"/>
      <c r="H34" s="20"/>
      <c r="I34" s="33" t="s">
        <v>35</v>
      </c>
      <c r="J34" s="16">
        <f>IF(I34="Less(-)",-1,1)</f>
        <v>1</v>
      </c>
      <c r="K34" s="17" t="s">
        <v>45</v>
      </c>
      <c r="L34" s="17" t="s">
        <v>6</v>
      </c>
      <c r="M34" s="55"/>
      <c r="N34" s="20"/>
      <c r="O34" s="20"/>
      <c r="P34" s="36"/>
      <c r="Q34" s="20"/>
      <c r="R34" s="20"/>
      <c r="S34" s="36"/>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62">
        <f>total_amount_ba($B$2,$D$2,D34,F34,J34,K34,M34)</f>
        <v>337350</v>
      </c>
      <c r="BB34" s="52">
        <f>BA34+SUM(N34:AZ34)</f>
        <v>337350</v>
      </c>
      <c r="BC34" s="58" t="str">
        <f>SpellNumber(L34,BB34)</f>
        <v>INR  Three Lakh Thirty Seven Thousand Three Hundred &amp; Fifty  Only</v>
      </c>
      <c r="IE34" s="19">
        <v>1.02</v>
      </c>
      <c r="IF34" s="19" t="s">
        <v>37</v>
      </c>
      <c r="IG34" s="19" t="s">
        <v>38</v>
      </c>
      <c r="IH34" s="19">
        <v>213</v>
      </c>
      <c r="II34" s="19" t="s">
        <v>34</v>
      </c>
    </row>
    <row r="35" spans="1:243" s="18" customFormat="1" ht="49.5" customHeight="1">
      <c r="A35" s="38" t="s">
        <v>43</v>
      </c>
      <c r="B35" s="39"/>
      <c r="C35" s="40"/>
      <c r="D35" s="41"/>
      <c r="E35" s="41"/>
      <c r="F35" s="41"/>
      <c r="G35" s="41"/>
      <c r="H35" s="42"/>
      <c r="I35" s="42"/>
      <c r="J35" s="42"/>
      <c r="K35" s="42"/>
      <c r="L35" s="43"/>
      <c r="BA35" s="63">
        <f>SUM(BA13:BA34)</f>
        <v>81293850.11</v>
      </c>
      <c r="BB35" s="53">
        <f>SUM(BB13:BB34)</f>
        <v>81293850.11</v>
      </c>
      <c r="BC35" s="58" t="str">
        <f>SpellNumber($E$2,BB35)</f>
        <v>INR  Eight Crore Twelve Lakh Ninety Three Thousand Eight Hundred &amp; Fifty  and Paise Eleven Only</v>
      </c>
      <c r="IE35" s="19">
        <v>4</v>
      </c>
      <c r="IF35" s="19" t="s">
        <v>37</v>
      </c>
      <c r="IG35" s="19" t="s">
        <v>42</v>
      </c>
      <c r="IH35" s="19">
        <v>10</v>
      </c>
      <c r="II35" s="19" t="s">
        <v>34</v>
      </c>
    </row>
    <row r="36" spans="1:243" s="23" customFormat="1" ht="33.75" customHeight="1">
      <c r="A36" s="39" t="s">
        <v>47</v>
      </c>
      <c r="B36" s="44"/>
      <c r="C36" s="21"/>
      <c r="D36" s="45"/>
      <c r="E36" s="56" t="s">
        <v>53</v>
      </c>
      <c r="F36" s="57"/>
      <c r="G36" s="46"/>
      <c r="H36" s="22"/>
      <c r="I36" s="22"/>
      <c r="J36" s="22"/>
      <c r="K36" s="47"/>
      <c r="L36" s="48"/>
      <c r="M36" s="49"/>
      <c r="O36" s="18"/>
      <c r="P36" s="18"/>
      <c r="Q36" s="18"/>
      <c r="R36" s="18"/>
      <c r="S36" s="18"/>
      <c r="BA36" s="64">
        <f>IF(ISBLANK(F36),0,IF(E36="Excess (+)",ROUND(BA35+(BA35*F36),3),IF(E36="Less (-)",ROUND(BA35+(BA35*F36*(-1)),3),IF(E36="At Par",BA35,0))))</f>
        <v>0</v>
      </c>
      <c r="BB36" s="54">
        <f>ROUND(BA36,3)</f>
        <v>0</v>
      </c>
      <c r="BC36" s="35" t="str">
        <f>SpellNumber($E$2,BA36)</f>
        <v>INR Zero Only</v>
      </c>
      <c r="IE36" s="24"/>
      <c r="IF36" s="24"/>
      <c r="IG36" s="24"/>
      <c r="IH36" s="24"/>
      <c r="II36" s="24"/>
    </row>
    <row r="37" spans="1:243" s="23" customFormat="1" ht="41.25" customHeight="1">
      <c r="A37" s="38" t="s">
        <v>46</v>
      </c>
      <c r="B37" s="38"/>
      <c r="C37" s="92" t="str">
        <f>SpellNumber($E$2,BA36)</f>
        <v>INR Zero Only</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4"/>
      <c r="IE37" s="24"/>
      <c r="IF37" s="24"/>
      <c r="IG37" s="24"/>
      <c r="IH37" s="24"/>
      <c r="II37" s="24"/>
    </row>
    <row r="38" spans="3:243" s="12" customFormat="1" ht="14.25">
      <c r="C38" s="25"/>
      <c r="D38" s="25"/>
      <c r="E38" s="25"/>
      <c r="F38" s="25"/>
      <c r="G38" s="25"/>
      <c r="H38" s="25"/>
      <c r="I38" s="25"/>
      <c r="J38" s="25"/>
      <c r="K38" s="25"/>
      <c r="L38" s="25"/>
      <c r="M38" s="25"/>
      <c r="O38" s="25"/>
      <c r="BA38" s="25"/>
      <c r="BC38" s="25"/>
      <c r="IE38" s="13"/>
      <c r="IF38" s="13"/>
      <c r="IG38" s="13"/>
      <c r="IH38" s="13"/>
      <c r="II38" s="13"/>
    </row>
  </sheetData>
  <sheetProtection password="E02E" sheet="1" selectLockedCells="1"/>
  <mergeCells count="7">
    <mergeCell ref="A9:BC9"/>
    <mergeCell ref="C37:BC37"/>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allowBlank="1" showInputMessage="1" showErrorMessage="1" sqref="E36">
      <formula1>"Select, Excess (+), Less (-)"</formula1>
    </dataValidation>
    <dataValidation type="list" allowBlank="1" showInputMessage="1" showErrorMessage="1" sqref="L20 L21 L22 L23 L24 L25 L26 L27 L28 L29 L30 L31 L32 L33 L13 L14 L15 L16 L17 L18 L19 L34">
      <formula1>"INR"</formula1>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34">
      <formula1>0</formula1>
      <formula2>999999999999999</formula2>
    </dataValidation>
    <dataValidation allowBlank="1" showInputMessage="1" showErrorMessage="1" promptTitle="Item Description" prompt="Please enter Item Description in text" sqref="B23 B18:B19 B25:B28"/>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5 D13:D34 F17:F34">
      <formula1>0</formula1>
      <formula2>999999999999999</formula2>
    </dataValidation>
    <dataValidation allowBlank="1" showInputMessage="1" showErrorMessage="1" promptTitle="Units" prompt="Please enter Units in text" sqref="E13:E34"/>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allowBlank="1" showInputMessage="1" showErrorMessage="1" promptTitle="Itemcode/Make" prompt="Please enter text" sqref="C13:C34"/>
    <dataValidation type="decimal" allowBlank="1" showInputMessage="1" showErrorMessage="1" errorTitle="Invalid Entry" error="Only Numeric Values are allowed. " sqref="A13:A34">
      <formula1>0</formula1>
      <formula2>999999999999999</formula2>
    </dataValidation>
    <dataValidation type="list" showInputMessage="1" showErrorMessage="1" sqref="I13:I34">
      <formula1>"Excess(+), Less(-)"</formula1>
    </dataValidation>
    <dataValidation allowBlank="1" showInputMessage="1" showErrorMessage="1" promptTitle="Addition / Deduction" prompt="Please Choose the correct One" sqref="J13:J34"/>
    <dataValidation type="list" allowBlank="1" showInputMessage="1" showErrorMessage="1" sqref="C2">
      <formula1>"Normal, SingleWindow, Alternate"</formula1>
    </dataValidation>
    <dataValidation type="list" allowBlank="1" showInputMessage="1" showErrorMessage="1" sqref="K13:K34">
      <formula1>"Partial Conversion, Full Conversion"</formula1>
    </dataValidation>
  </dataValidations>
  <printOptions/>
  <pageMargins left="0" right="0" top="0.35433070866141736" bottom="0.15748031496062992" header="0.31496062992125984" footer="0.31496062992125984"/>
  <pageSetup horizontalDpi="600" verticalDpi="600" orientation="portrait" paperSize="9" scale="55" r:id="rId4"/>
  <rowBreaks count="1" manualBreakCount="1">
    <brk id="33"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8" t="s">
        <v>2</v>
      </c>
      <c r="F6" s="98"/>
      <c r="G6" s="98"/>
      <c r="H6" s="98"/>
      <c r="I6" s="98"/>
      <c r="J6" s="98"/>
      <c r="K6" s="98"/>
    </row>
    <row r="7" spans="5:11" ht="14.25">
      <c r="E7" s="98"/>
      <c r="F7" s="98"/>
      <c r="G7" s="98"/>
      <c r="H7" s="98"/>
      <c r="I7" s="98"/>
      <c r="J7" s="98"/>
      <c r="K7" s="98"/>
    </row>
    <row r="8" spans="5:11" ht="14.25">
      <c r="E8" s="98"/>
      <c r="F8" s="98"/>
      <c r="G8" s="98"/>
      <c r="H8" s="98"/>
      <c r="I8" s="98"/>
      <c r="J8" s="98"/>
      <c r="K8" s="98"/>
    </row>
    <row r="9" spans="5:11" ht="14.25">
      <c r="E9" s="98"/>
      <c r="F9" s="98"/>
      <c r="G9" s="98"/>
      <c r="H9" s="98"/>
      <c r="I9" s="98"/>
      <c r="J9" s="98"/>
      <c r="K9" s="98"/>
    </row>
    <row r="10" spans="5:11" ht="14.25">
      <c r="E10" s="98"/>
      <c r="F10" s="98"/>
      <c r="G10" s="98"/>
      <c r="H10" s="98"/>
      <c r="I10" s="98"/>
      <c r="J10" s="98"/>
      <c r="K10" s="98"/>
    </row>
    <row r="11" spans="5:11" ht="14.25">
      <c r="E11" s="98"/>
      <c r="F11" s="98"/>
      <c r="G11" s="98"/>
      <c r="H11" s="98"/>
      <c r="I11" s="98"/>
      <c r="J11" s="98"/>
      <c r="K11" s="98"/>
    </row>
    <row r="12" spans="5:11" ht="14.25">
      <c r="E12" s="98"/>
      <c r="F12" s="98"/>
      <c r="G12" s="98"/>
      <c r="H12" s="98"/>
      <c r="I12" s="98"/>
      <c r="J12" s="98"/>
      <c r="K12" s="98"/>
    </row>
    <row r="13" spans="5:11" ht="14.25">
      <c r="E13" s="98"/>
      <c r="F13" s="98"/>
      <c r="G13" s="98"/>
      <c r="H13" s="98"/>
      <c r="I13" s="98"/>
      <c r="J13" s="98"/>
      <c r="K13" s="98"/>
    </row>
    <row r="14" spans="5:11" ht="14.2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2020-12-21T12:37:55Z</cp:lastPrinted>
  <dcterms:created xsi:type="dcterms:W3CDTF">2009-01-30T06:42:42Z</dcterms:created>
  <dcterms:modified xsi:type="dcterms:W3CDTF">2020-12-21T13:43:10Z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